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0.50.65\ocoin\2024\AUDITORIAS  OCOIN 2024\AUDITORÍA- Credito y Cartera\"/>
    </mc:Choice>
  </mc:AlternateContent>
  <bookViews>
    <workbookView xWindow="0" yWindow="0" windowWidth="28800" windowHeight="12435"/>
  </bookViews>
  <sheets>
    <sheet name="Hoja1" sheetId="1" r:id="rId1"/>
    <sheet name="OTORGAMIENTO DE CREDITOS" sheetId="2" r:id="rId2"/>
    <sheet name="Hoja2" sheetId="3"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2" l="1"/>
  <c r="M41" i="2"/>
  <c r="B40" i="2" l="1"/>
  <c r="D41" i="2"/>
  <c r="D42" i="2" s="1"/>
  <c r="A227" i="2" l="1"/>
  <c r="C153" i="2"/>
  <c r="E124" i="2"/>
  <c r="H119" i="2"/>
  <c r="H117" i="2"/>
  <c r="C117" i="2"/>
  <c r="D117" i="2" s="1"/>
  <c r="D125" i="2" l="1"/>
  <c r="D126" i="2" s="1"/>
  <c r="C168" i="1"/>
  <c r="C132" i="1"/>
  <c r="D132" i="1" s="1"/>
  <c r="E139" i="1"/>
  <c r="D140" i="1" s="1"/>
  <c r="D141" i="1" s="1"/>
  <c r="A242" i="1"/>
  <c r="H134" i="1"/>
  <c r="H132" i="1"/>
  <c r="B60" i="1"/>
  <c r="B61" i="1" s="1"/>
</calcChain>
</file>

<file path=xl/sharedStrings.xml><?xml version="1.0" encoding="utf-8"?>
<sst xmlns="http://schemas.openxmlformats.org/spreadsheetml/2006/main" count="561" uniqueCount="361">
  <si>
    <t>Edwin Bolivar</t>
  </si>
  <si>
    <t>Privilegios: Asignación de Creditos</t>
  </si>
  <si>
    <t>Asignar en orden de radicado, o por monto, directriz verbal.</t>
  </si>
  <si>
    <t>Prioridad a CAZUR, descuento de nomina, la plataforma la cierran y no se puede generar el cobro.</t>
  </si>
  <si>
    <t xml:space="preserve">6 Analista actualmente, se asignan por cantidades iguales, diferencian de libre inversión y consumo. </t>
  </si>
  <si>
    <t>cada analista saca su base de datos</t>
  </si>
  <si>
    <t xml:space="preserve">luego de esto pasan a la bandeja de analisis, se asignan en orden de llegada, se demora más o menos 2 y media en asignar </t>
  </si>
  <si>
    <t xml:space="preserve">La información de la cuenta la bajan de la plataforma </t>
  </si>
  <si>
    <t>las cuentas bancarias se debe validar que esten activas en el siif, notifica al banco y el banco confirma la activación de la cuenta.</t>
  </si>
  <si>
    <t>1 dia revisar cuentas bancarias</t>
  </si>
  <si>
    <t>no se pide certificacion con un minimo de fechas de expedición.</t>
  </si>
  <si>
    <t>Como se registra una cuenta en SIIF</t>
  </si>
  <si>
    <t>Listado de creditos colocados, nombre, plazo, caja nominadora, cuenta</t>
  </si>
  <si>
    <t>Se ingresa al ministerio de Hacienda, con usuario, contrseña y token asignado, 1, paso, verificuen como esta la cuenta, , estado de la cuenta una por una, las cuentas deben estar registradas en siif, de lo contrario lo deben registrar, si no coinciden deben colocar la que este en siif, se registra con la certificación</t>
  </si>
  <si>
    <t>COMITÉ CREDITOS:</t>
  </si>
  <si>
    <t>Alguien revisa la asignación de creditos, hay control? NO</t>
  </si>
  <si>
    <t>Analisis de la capacidad de endeudamiento:</t>
  </si>
  <si>
    <t xml:space="preserve">Se valida el cargue de los documentos, </t>
  </si>
  <si>
    <t>Carnet</t>
  </si>
  <si>
    <t>Cedula</t>
  </si>
  <si>
    <t>Certificacion bancaria</t>
  </si>
  <si>
    <t>extracto hv</t>
  </si>
  <si>
    <t>ultimo desprendible de pago</t>
  </si>
  <si>
    <t>extracto de la hoja de vida, se valida el tiempo</t>
  </si>
  <si>
    <t xml:space="preserve">con el pin se le descuenta el valor de la cuota </t>
  </si>
  <si>
    <t>como miden la capacidad de endeudamiento?</t>
  </si>
  <si>
    <t>inforpo cuanta con un simulador de la capciadad de enedeudamiento, donde de coloca los devngos y deducciones, se sacan los conceptos que no hacen parte del salario, como el subsidio, pero este se tiene en cuenta en algunos y otros no</t>
  </si>
  <si>
    <t>cual es la guia? Tienen una guia donde califican que descuentos no hacen parte del devengo</t>
  </si>
  <si>
    <t>dependiendo del lugar donde esta tambien se sacan</t>
  </si>
  <si>
    <t xml:space="preserve">comision inpec no se </t>
  </si>
  <si>
    <t xml:space="preserve">NOVACION se hace a la 12 cuota, </t>
  </si>
  <si>
    <t>Luego se consulta la sifin</t>
  </si>
  <si>
    <t>solo se tienen en cuentan los descuentos de la nomina no los de otra entidad</t>
  </si>
  <si>
    <t>se conlta antecedentes en la policia y procuraduria</t>
  </si>
  <si>
    <t>guardar consulta de sifin, para luego subirla a inforpo</t>
  </si>
  <si>
    <t>luego de revisar, se le da el preabrobar , y le llega a un correo a la persona, y ellos deben ir a la notaria o venir presencial</t>
  </si>
  <si>
    <t>PLANTILLAS: concepto para responder al comité, argumentos de creditos</t>
  </si>
  <si>
    <t>los analistas, deben referenciar y analistas</t>
  </si>
  <si>
    <t>Referencia: Contacto inicial, las referencias y el codeudor, se preguntan todos los datos , si llega el caso estos se pueden modificar. Solo el perfil del coordinador puede modificar los nombres</t>
  </si>
  <si>
    <t xml:space="preserve">luego debe ingresar a la plataforma para que imprima el formulario , lo firme o autentique </t>
  </si>
  <si>
    <t>los pensionados se le envia al correo.</t>
  </si>
  <si>
    <t>codeudor tambien se llama, para validar la existencia , al igual que la referencia familiar</t>
  </si>
  <si>
    <t xml:space="preserve">da fecha y hora del comentario de cada analista </t>
  </si>
  <si>
    <t>puede cambiar algo que quedo mal, en el cargue de documentos, el puede colocar cualquier imagen, y el analista lo puede cambiar por el correcto.</t>
  </si>
  <si>
    <t>no se rechaza , si no que se corrige</t>
  </si>
  <si>
    <t xml:space="preserve">cobro de intereses anticipados, desembolso hasta el 30 de ese mes y e npovacion se descuentan los intereses de lo que va corrido </t>
  </si>
  <si>
    <t>CREDITO APROBADO ,POR 150 MILLONES A 84 MESES 6,369.000 Y UNA CUOTA DE 2.191.283</t>
  </si>
  <si>
    <t>se puede endeduar en el 50%</t>
  </si>
  <si>
    <t>Luego se escanea el formulario y se sube.</t>
  </si>
  <si>
    <t>ejecuto</t>
  </si>
  <si>
    <t>Un credito autorizado, pueden luego reembolsarlo, este se le cobra Intereses??</t>
  </si>
  <si>
    <t>Dinanka</t>
  </si>
  <si>
    <t>se firma electronicamente, y el usuario se puede acercar a FORPO para hacer el proceso</t>
  </si>
  <si>
    <t xml:space="preserve">revisar </t>
  </si>
  <si>
    <t>subdirector y el director, el coordinador de creditos hace las veces de secretario:  comité, acta</t>
  </si>
  <si>
    <t>cada semana se hace comité</t>
  </si>
  <si>
    <t xml:space="preserve">5 o 4 reuniones de comité por 315 solicitudes </t>
  </si>
  <si>
    <t>archivar: se notifica al usuario , el titular tiene ocho dias para subsanar las inconsistencias</t>
  </si>
  <si>
    <t>instructivo de otorgamiento de clientes</t>
  </si>
  <si>
    <t>si no hay capacidad de endeudamiento, se le puedo indicar al usuario el monto maximo a solicitar, para que valide si lo toma.</t>
  </si>
  <si>
    <t>hasta que no halla plataforma de casur para el tema de descuentos, no se hace la firma de formularios, por tanto no se desembolsa.</t>
  </si>
  <si>
    <t xml:space="preserve">PORTAL TERCEROS, Congelar la cartera. </t>
  </si>
  <si>
    <t>Reportes en Mora, porque tienen con varias entidades.</t>
  </si>
  <si>
    <t>ACTAS DE COMITÉ</t>
  </si>
  <si>
    <t>Con el token se valida la contabilizacion</t>
  </si>
  <si>
    <t>desembolso de 3 a 5 dias despues de aprobada el acta</t>
  </si>
  <si>
    <t>ACTA: COBRO JURIDICO CON LA INFO DEL SISTEMA.</t>
  </si>
  <si>
    <t>CARTERA</t>
  </si>
  <si>
    <t>Reporte de Novedades a las cajas nominadoras</t>
  </si>
  <si>
    <t>Cierre de tesoreria. 5 días después, consignació</t>
  </si>
  <si>
    <t>1. suspención disciplinarios</t>
  </si>
  <si>
    <t>2, licencia no remunerada</t>
  </si>
  <si>
    <t xml:space="preserve">El día 15 llegan las novedades, cargan el archivo de descuentos </t>
  </si>
  <si>
    <t>prevencidos.</t>
  </si>
  <si>
    <t>usuario en inforpo</t>
  </si>
  <si>
    <t>Deducciones por capital e intereses</t>
  </si>
  <si>
    <t>cagen 25 de cada mes, le descuento del desembolso</t>
  </si>
  <si>
    <t>NOVACIÓN , DESCUENTO DE CAPITAL E INTERESES</t>
  </si>
  <si>
    <t>SEGURO DE VIDA LO PAGA EL FORPO</t>
  </si>
  <si>
    <t>pRevencidos.</t>
  </si>
  <si>
    <t>Control Manual</t>
  </si>
  <si>
    <t>dbs oracle recaudado por capital e intereses</t>
  </si>
  <si>
    <t>Informe listado de cartera 2024</t>
  </si>
  <si>
    <t>El usuario tiene la posibilidad de validar su amortización</t>
  </si>
  <si>
    <t>Banco Popular</t>
  </si>
  <si>
    <t>La tasa ya no se va subir más</t>
  </si>
  <si>
    <t>!5% sobre los ingresos.</t>
  </si>
  <si>
    <t xml:space="preserve">archivo plano de las cajas nominadoras , un cuadro de cartera </t>
  </si>
  <si>
    <t>Analisis de vencimiento</t>
  </si>
  <si>
    <t>Meses de Alta, no  hacen descuento, entonces se realiza la llamada para cobro de consignaciones</t>
  </si>
  <si>
    <t>Reporte comportamiento de pagos: Centrales de Riesgio, bueno y malo</t>
  </si>
  <si>
    <t>Consolida informe por edades</t>
  </si>
  <si>
    <t>Cartera ya pagada</t>
  </si>
  <si>
    <t>Reporte de novedades de cajas nominadores</t>
  </si>
  <si>
    <t>devoluciones y sobrantes</t>
  </si>
  <si>
    <t>No hay manual de funciones analasita de cartera</t>
  </si>
  <si>
    <t xml:space="preserve">Informe general a fin de mes </t>
  </si>
  <si>
    <t>cartera de más de 180 días 287 Millones</t>
  </si>
  <si>
    <t xml:space="preserve">Intereses de Mora </t>
  </si>
  <si>
    <t>Archivo plano</t>
  </si>
  <si>
    <t>OTORGAMIENTO DE CRÉDITOS</t>
  </si>
  <si>
    <t>Analista de Créditos: Edwin Bolivar</t>
  </si>
  <si>
    <t>Ley 1266 de 2008 Habeas Data</t>
  </si>
  <si>
    <t>Plataforma INFORPO</t>
  </si>
  <si>
    <t xml:space="preserve">Actividad: El jefe de creditos indica como se debe hacer la asignación a cada analista ( Por monto, por </t>
  </si>
  <si>
    <t>OBJETIVO ESTRATEGICO</t>
  </si>
  <si>
    <t>Presupuesto asignado 80.598.000.000</t>
  </si>
  <si>
    <t>Nominal Mensual</t>
  </si>
  <si>
    <t>2. Colacación $</t>
  </si>
  <si>
    <t>1. Colocación $</t>
  </si>
  <si>
    <t>Incremento por intereses financieros de un 15%</t>
  </si>
  <si>
    <t>Comparación con la vigencia 2023 Noviembre ?</t>
  </si>
  <si>
    <t>Habilitar la plataforma de manera mensual ?</t>
  </si>
  <si>
    <t>Cuanto es el ingreso por intereses mensualmente?</t>
  </si>
  <si>
    <t>Incremento de tasas del 0.89 y 0.59% es posible que se aumente más las tasas este año</t>
  </si>
  <si>
    <t>Gastos Operativos , vs a los ingresos de retorno</t>
  </si>
  <si>
    <t xml:space="preserve">Cuando se proyecta hacer la apertura de la app de creditos, esta estara abierta siempre ? O funcionara igual que la pagina web, </t>
  </si>
  <si>
    <t>Se piensa solicitar más disponible para lograr el objetivo</t>
  </si>
  <si>
    <t xml:space="preserve">prevencidos y comparacion de reporte de novedades con lo reportado en el plano </t>
  </si>
  <si>
    <t>SOLICITUD DE PQR VIGENCIA 2023 Y 2024</t>
  </si>
  <si>
    <t>CARTERA DIC 2023</t>
  </si>
  <si>
    <t>INTERES</t>
  </si>
  <si>
    <t>84 MESES</t>
  </si>
  <si>
    <t>El personal es el suficiente para la cantidad de creditos que se colocan, porque no separarlo como lo indica el procedimiento</t>
  </si>
  <si>
    <t xml:space="preserve">   - **Reinversión**: En lugar de retirar los intereses ganados, reinvertirlos en nuevos préstamos puede generar ingresos adicionales a través del interés compuesto.</t>
  </si>
  <si>
    <t xml:space="preserve">   - **Cobranza Efectiva**: Implementar un sistema de cobranza efectivo para asegurar que los pagos de los prestatarios se realicen puntualmente.</t>
  </si>
  <si>
    <t>Para aumentar los ingresos, se puede contar con las siguientes estrategias</t>
  </si>
  <si>
    <t>Aumentar la Tasa de Interés</t>
  </si>
  <si>
    <t xml:space="preserve"> Si las condiciones del mercado lo permiten.</t>
  </si>
  <si>
    <t>Reinversion de los intereses ganados</t>
  </si>
  <si>
    <t>COBRANZA</t>
  </si>
  <si>
    <t>Cruce de archivo de cartera con el recaudo recibido</t>
  </si>
  <si>
    <t>Porque no opera el descuento ?</t>
  </si>
  <si>
    <t>Causas?</t>
  </si>
  <si>
    <t>Que canales de comunicación se usan para realizar el cobro de cartera</t>
  </si>
  <si>
    <t>La comunicación se hace antes o después del vencimiento de la cuota</t>
  </si>
  <si>
    <t>Existe una politica de cobranza?</t>
  </si>
  <si>
    <t>Riesgo de Fluctaciones economicas</t>
  </si>
  <si>
    <t>Riesgo Gestion flujo de efectivo</t>
  </si>
  <si>
    <t>Quien hace el registro o contabilización de los pagos extraordinarios o los notificados en el momento de la comunicación?</t>
  </si>
  <si>
    <t>Prevencidos y vencidos, se pasan los 15 de cada mes, vencidos del mes anterior, prevncidos, son los del mes en curso</t>
  </si>
  <si>
    <t>Via Whatsapp, linea registrada en el correo, telefono fijo, correo electronico</t>
  </si>
  <si>
    <t>Cuando no se localiza al deudor, se contacta al codeudor, o con la referencia familiar</t>
  </si>
  <si>
    <t>Tramite con aseguradora, cuando son fallecimientos</t>
  </si>
  <si>
    <t>Meses de Alta, no ingreso el descuento, con 2 o 3 meses, debe realizar el pago mediante consignación, herramientas por consulta de nomina, el desprendible surge un cambio, donde se evidencia unos descuentos, como una prima de navidad, prima de servicios , liquidación? Prestaciones sociales.</t>
  </si>
  <si>
    <t>Prioridades en los descuentos , como el tema, de consumo del club, vacaciones</t>
  </si>
  <si>
    <t>Asegura que hagan la consignación, pero no tramita ningun registro, esto lo realiza el area de tesoreria</t>
  </si>
  <si>
    <t>Archivo de vencidos y prevencidos</t>
  </si>
  <si>
    <t>Se hace un reporte de la cartera vencida de cada mes ?</t>
  </si>
  <si>
    <t>Conciliacion de Saldos ?</t>
  </si>
  <si>
    <t>Reporte de compartamiento de Pagos ?</t>
  </si>
  <si>
    <t>Quienes tenga una cartera de mas de 120 Dias se envian a juridica</t>
  </si>
  <si>
    <t>En el sistema queda la trazabilidad de la gestion que se hizo.</t>
  </si>
  <si>
    <t>Pedir a jhony informe de gestion de cobranza</t>
  </si>
  <si>
    <t>Tesoreria: Partida conciliatorias, no hay como identificar los pagos, y se llega la novedad a cobranza</t>
  </si>
  <si>
    <t>Pagos Parciales, abonos al total vencido</t>
  </si>
  <si>
    <t xml:space="preserve">se deja en el sistema los abonos que realizan con el saldo de la deuda total, </t>
  </si>
  <si>
    <t>Carta de instrcciones y pagara debe ser diligenciada por juridica, en procesos de cobro juridico, no existe en la politica quien es el responsable esto</t>
  </si>
  <si>
    <t>Tenemos pagos pendientes por aplicar ???</t>
  </si>
  <si>
    <t xml:space="preserve">Por jefatura, certificaciones o cobranza identifican los pagos que estan sin identificar </t>
  </si>
  <si>
    <t xml:space="preserve">El cliente paga de más, sobrantes, </t>
  </si>
  <si>
    <t>si en el transcurso de los 120 días, se hace la gestión de cobro, se reunen en el equipo y validan que decision puede tomar , se hace antes de los 120 días, comité, agotar los recursos.</t>
  </si>
  <si>
    <t xml:space="preserve">Cobrar la deuda </t>
  </si>
  <si>
    <t>¿ quien debe diligenciar el pagare y carta?? Duda, funcionarios creca o jurídica ? Verificar el instructivo n°9 ¿Qué dice la norma sobre la firma/ INFORME SEMESTRAL DE SEGUIMIENTO A LOS PROCESOS ADELANTADOS EN JURÍDICA</t>
  </si>
  <si>
    <t>HABILITAR LA PLATAFORMA :</t>
  </si>
  <si>
    <t>Los intereses de Mora se calculan bajo la tasa de usura</t>
  </si>
  <si>
    <t xml:space="preserve">Quien hace el cambio Jhony, </t>
  </si>
  <si>
    <t>el sistema hace el calculo automatico de los intereses de mora</t>
  </si>
  <si>
    <t>Comparativo de la cartera: se comparan con el mes anterior , solicitar el informe de cartera 2023 y 2024</t>
  </si>
  <si>
    <t>APP</t>
  </si>
  <si>
    <t xml:space="preserve">Desarrollo de la APP, no tienen la capacidad presupuestal </t>
  </si>
  <si>
    <t>Geocalización</t>
  </si>
  <si>
    <t>ACTAS DE LA APP</t>
  </si>
  <si>
    <t>Poliza de cumplimiento???</t>
  </si>
  <si>
    <t>informe semestal, de la cartera en mora. Cobranza tambien hace informe de cartera en mora</t>
  </si>
  <si>
    <t>Como castigan la cartera , cuando lo hacen , quien lo autoriza y bajo que politica se encuentra</t>
  </si>
  <si>
    <t>Actas de Creditos,solicitar el acta de los creditos</t>
  </si>
  <si>
    <t xml:space="preserve">CALCULO DE LOS INTERES DE MORA </t>
  </si>
  <si>
    <t>capital</t>
  </si>
  <si>
    <t>int corriendo</t>
  </si>
  <si>
    <t>int mora</t>
  </si>
  <si>
    <t>Se le informa que si el pago no se realiza, se le hara reportes a centrales de riesgo</t>
  </si>
  <si>
    <t xml:space="preserve">La trazabilidad de la gestion de cobro queda en el inforpo, solicitar el listado de la cartera de dificil cobro y realizar un muestreo </t>
  </si>
  <si>
    <t xml:space="preserve">Proceso, </t>
  </si>
  <si>
    <t>Intermediarios con sudameris</t>
  </si>
  <si>
    <t>Planeación, giros de creditos administrados, se solicita una comisión al banco, el ingreso por esa cartera administrada esta disminuyendo</t>
  </si>
  <si>
    <t>312 creditos de creditos administrados</t>
  </si>
  <si>
    <t>No se conoce el estado de cuenta del banco sudameris</t>
  </si>
  <si>
    <t>SINIESTROS</t>
  </si>
  <si>
    <t>Se identifica el caso de fallecimiento, los prevencidos, si aparece fallecimiento</t>
  </si>
  <si>
    <t>fotocopia de la cc</t>
  </si>
  <si>
    <t>certificado de difunción</t>
  </si>
  <si>
    <t>puede ser por correo electronico, correo certificado, o radicado presencial</t>
  </si>
  <si>
    <t>copia del certificado de difunción por notaria</t>
  </si>
  <si>
    <t xml:space="preserve">asegurada </t>
  </si>
  <si>
    <t xml:space="preserve">una certificacion de saldo </t>
  </si>
  <si>
    <t>la solicitud que allega</t>
  </si>
  <si>
    <t>evento generador de la incapacidad de pago, la aseguradora puede indicar que no sera pagada, por alguna razón</t>
  </si>
  <si>
    <t>Solicitar los seguimientos seguros vigencia 2023 y 2024</t>
  </si>
  <si>
    <t>Junta medica regional, laboral, perdida de la capacidad</t>
  </si>
  <si>
    <t>Carpeta Compartida, se maneja un backup mensual o quincenal</t>
  </si>
  <si>
    <t xml:space="preserve">Asegurabilidad de la cartera </t>
  </si>
  <si>
    <t>solicitar la asegurabilidad de la cartera , listado de cartera</t>
  </si>
  <si>
    <t>Valor inicial y valor del saldo actual de la cartera</t>
  </si>
  <si>
    <t>solicitar informe con corte al mes de mayo</t>
  </si>
  <si>
    <t xml:space="preserve">A la asegiurada se cobra el capital y los intereses corrientes </t>
  </si>
  <si>
    <t>Amparan total y permanente igual o mayor al 50%</t>
  </si>
  <si>
    <t>Fallecimiento</t>
  </si>
  <si>
    <t>tesoreria reporta a diario los pagos</t>
  </si>
  <si>
    <t>riesgo de corrupción</t>
  </si>
  <si>
    <t>falta de personal, en que afecta</t>
  </si>
  <si>
    <t>5.6 Se dara credito a quienes no tengan credito vigente, y personal uniformado con más de 20 años el subcomite podra hacer campañas especiales a grupos especificos</t>
  </si>
  <si>
    <t xml:space="preserve">5.7.5 quien presente </t>
  </si>
  <si>
    <t>acuerdos de pago con obligaciones de mora, las cuales deben ser subsanadas con el credito aprobado por la entidad, Como controlarlos??</t>
  </si>
  <si>
    <t xml:space="preserve">Linea Base </t>
  </si>
  <si>
    <t xml:space="preserve">Dic </t>
  </si>
  <si>
    <t>Cartera pendiente, politica castigo de cartera</t>
  </si>
  <si>
    <t>Nominal Mensual Interbancancaria</t>
  </si>
  <si>
    <t>Nominal Mensual Financiera</t>
  </si>
  <si>
    <t>Saldo de cartera a dic 2023</t>
  </si>
  <si>
    <t>Interes Simple o compuesto??</t>
  </si>
  <si>
    <t>Cuota Fija ?</t>
  </si>
  <si>
    <t xml:space="preserve">Ingreso Intereses 2018 </t>
  </si>
  <si>
    <t>Ingreso Intereses 2024</t>
  </si>
  <si>
    <t>prestamo</t>
  </si>
  <si>
    <t>int</t>
  </si>
  <si>
    <t>nro cuotas</t>
  </si>
  <si>
    <t>PRESTAMO</t>
  </si>
  <si>
    <t>CERTIFICACIONES</t>
  </si>
  <si>
    <t xml:space="preserve">Como se valida que la solicitud provenga del cliente </t>
  </si>
  <si>
    <t xml:space="preserve">Cobro persuasivo: Sancionados, </t>
  </si>
  <si>
    <t>depende del caso, sino se va pensionar, lo envio a juridica</t>
  </si>
  <si>
    <t xml:space="preserve">LEY DE HABEAS DATA: El sistema esta parametrizado, si esta en mora, reporte mensual, habeas data, borron y cuenta nueva, se reporta doble vez del tiempo, compartamiento de los clientes. </t>
  </si>
  <si>
    <t>Prevencidos: SOLICITAR LAS SOLICITUDES A TELEMATICA</t>
  </si>
  <si>
    <t>No hubo sistema en el mes de enero</t>
  </si>
  <si>
    <t>Seguimiento cada 6 meses cobro a juridica</t>
  </si>
  <si>
    <t>Seguimiento y monitoreo ¿ Que medidas se toman para monitorear y hacer seguimiento a las funciones del personal?</t>
  </si>
  <si>
    <t>Y a los prestamos concedidos</t>
  </si>
  <si>
    <t>Capacitación del personal, el personal encargado del proceso de creditos recibe capacitación adecuada sobre las politicas</t>
  </si>
  <si>
    <t>Que informes y analisis se realizan periodicamente para evaluar el rendimiento del portafolio de creditos y la eficacia del proceso?</t>
  </si>
  <si>
    <t>Se implementan mejoras continuas en el proceso de creditos basadas en la retroalimentación</t>
  </si>
  <si>
    <t>Que medidas se toman para prevenir  y detectar posibles fraudes y garantizar la seguridad de la información del cliente</t>
  </si>
  <si>
    <t>No se van a mover más</t>
  </si>
  <si>
    <t>no podemos ir en contra de las tasas de mercadeo</t>
  </si>
  <si>
    <t>18 de enero, Don William hace la ejecución en el mes de abril</t>
  </si>
  <si>
    <t xml:space="preserve">Poder abrir la plataforma mes a mes 18 millones, se solicita 20 mil millones más, la </t>
  </si>
  <si>
    <t xml:space="preserve">Retornar los ingresos financieros, para volver a colocar en creditos de cartera, </t>
  </si>
  <si>
    <t>si</t>
  </si>
  <si>
    <t>4 Mil Millones</t>
  </si>
  <si>
    <t xml:space="preserve">La app tenia fecha de entrega el 31 de diciembre 2023, pero enero, febrero, marzo, no teniamos sistema, 2 reuniones con planeacion y telematica, externo , la app realizara la aprobacion automatica, la app solo trabajara el score, solo va funcionar para los activos de la policia </t>
  </si>
  <si>
    <t>Campañas presenciales en la colombia profunda</t>
  </si>
  <si>
    <t>Ampliacion de cobertura</t>
  </si>
  <si>
    <t>cobertura en un 60% y 40% Otros municipios</t>
  </si>
  <si>
    <t>No es justificable</t>
  </si>
  <si>
    <t>Solicitar el informe de la auditoria del sistema enviado por don William</t>
  </si>
  <si>
    <t xml:space="preserve">418 se sacaron en un mes y medio </t>
  </si>
  <si>
    <t>Riesgo de Imagen, porque radicaron antes de las 8</t>
  </si>
  <si>
    <t>Satisfaccion al Cliente</t>
  </si>
  <si>
    <t>No se tienen telefonos, estan llamando por whatsapp web</t>
  </si>
  <si>
    <t>Call center, para atender a los clientes</t>
  </si>
  <si>
    <t xml:space="preserve">4 auxiliares de un millon, </t>
  </si>
  <si>
    <t>Se colocaran 5 secretarias de otras dependencias para hacer referenciacion</t>
  </si>
  <si>
    <t xml:space="preserve">Cuantas personas se encuentran en el </t>
  </si>
  <si>
    <t>SOLICITAR LAS NECESIDADES DEL PERSONAL</t>
  </si>
  <si>
    <t>4 refrenciadores y 4 analistas, analizar el informe q se tiene, 3 personas que atienda publico, atender telefonos, para que el ejercicio de las funciones sea efectivo</t>
  </si>
  <si>
    <t>Una linea telefonica para todos, 3 lineas actualmente</t>
  </si>
  <si>
    <t xml:space="preserve">Quejas de tipo: Las caja nominadoras les decuentan una cuota de más </t>
  </si>
  <si>
    <t>Creditos de Sudameris: Reclamos a FORPO, que son de sudameris</t>
  </si>
  <si>
    <t>Se aprueba el credito y deben luego hacerle un seguimiento al pago de la deuda</t>
  </si>
  <si>
    <t xml:space="preserve">Miembros del comité; Director y subdirector; </t>
  </si>
  <si>
    <t>a los 120 días se envian a juridica, se no se identifica la voluntad de pago, cobranza hace un informe a juridica</t>
  </si>
  <si>
    <t>se reune con la asesora de juridica, se mantiene el seguimiento en juridica.</t>
  </si>
  <si>
    <t xml:space="preserve">Hay que cumplirle al cliente en cuanto al proceso </t>
  </si>
  <si>
    <t xml:space="preserve">puede durar 3 meses </t>
  </si>
  <si>
    <t>razón: no lo puedo dilengenciar hasta que el juez ordene liquidar la deuda.</t>
  </si>
  <si>
    <t>Analista de Créditos</t>
  </si>
  <si>
    <t xml:space="preserve">Plataforma </t>
  </si>
  <si>
    <t>Asignación de Creditos</t>
  </si>
  <si>
    <t>Privilegios</t>
  </si>
  <si>
    <t>Asignación estudio de créditos</t>
  </si>
  <si>
    <t xml:space="preserve">INFORPO: En esta </t>
  </si>
  <si>
    <t>El jefe de creditos indica como se debe hacer la asignación a cada analista ( Por monto, por hora de radicación) es una directriz verbal</t>
  </si>
  <si>
    <t>En ocaciones se le da prioridad a CAZUR, puesto que la plataforma para notificar que operen el descuento se cierra en unos tiempos determinados, y de no enviarse dentro de los tiempos, no se logra el recuado.</t>
  </si>
  <si>
    <t xml:space="preserve">Actualmente cuentan con 6 Analistas que desarrollan las siguientes actividades: </t>
  </si>
  <si>
    <t xml:space="preserve">Recepción del credito </t>
  </si>
  <si>
    <t>Analisis del credito:</t>
  </si>
  <si>
    <t>Cada analista baja en excel su base de Datos</t>
  </si>
  <si>
    <t>La información de la cuenta bancaria donde sera desembolsado el credito, debe estar registrada en SIIF, esta debe estar en estado, si esta no registra , el analista la registra de acuerdo a la certificacion bancaria, luego valida que esta quede activa, tardan un día más o menos revisando cuentas.</t>
  </si>
  <si>
    <t>Actualmente no se pide un minimo de vigencia de expedición de la cuenta bancaria</t>
  </si>
  <si>
    <t>Solicitar Listado de creditos colocados, nombre, plazo, caja nominadora, cuenta</t>
  </si>
  <si>
    <t xml:space="preserve">Analisis de la capacidad de endeudamiento </t>
  </si>
  <si>
    <t>Extracto hv</t>
  </si>
  <si>
    <t>Ultimo desprendible de pago</t>
  </si>
  <si>
    <t>Como miden la capacidad de endeudamiento?</t>
  </si>
  <si>
    <t>Inforpo cuenta con un simulador de la capciadad de enedeudamiento, donde de coloca los devengos y deducciones, se sacan los conceptos que no hacen parte del salario, como el subsidio familiar.</t>
  </si>
  <si>
    <t>Solicitar guia? Tienen una guia donde califican que hace parte de la capacidad</t>
  </si>
  <si>
    <t>Dependiendo del lugar donde esten ubicados, tambien se sacan. ( Comision, Inpec)</t>
  </si>
  <si>
    <t>Luego de esto cuentan con unas plantillas, para brindar los argumentos de  credito.</t>
  </si>
  <si>
    <t>Las novaciones se hacen siempre y cuando ya hubiesen realizado el pago de la cuota nro 12</t>
  </si>
  <si>
    <t>Se consulta en la Sifin, y guarda dicha consulta, para luego subirla a la plataforma</t>
  </si>
  <si>
    <t>Solo se tiene</t>
  </si>
  <si>
    <t>No se tienen en cuenta los descuentos de otras entidades</t>
  </si>
  <si>
    <t xml:space="preserve">Cada asesor debe analisar y referenciar </t>
  </si>
  <si>
    <t>Referencia:</t>
  </si>
  <si>
    <t>Contacto inicial, las referencias y el codeudor. Se confirman todos los datos , si llega el caso estos se pueden modificar. Solo el perfil del coordinador puede modificar los nombres</t>
  </si>
  <si>
    <t>Luego de revisar y que todo este en orden se le da preaprobar y le llega un correo al benificiario, el cual debe venir a firmar el fomulario, pagare y carta de instrucciones, o enviarlo firmado por medio de notaria. A los pensionados se les envia el formulario al correo</t>
  </si>
  <si>
    <t>Si hay un documento errado, este puede cambiarlo el analista.</t>
  </si>
  <si>
    <t xml:space="preserve">Todo comentario o respuesta queda con fecha y hora. No se rechaza , si no que se corrige </t>
  </si>
  <si>
    <t>Se hace cobro de intereses anticipados, desde la fecha del desembolso hasta el día 30.</t>
  </si>
  <si>
    <t>La capacidad de endeudamiento es del 50%</t>
  </si>
  <si>
    <t>Luego se escanea el formulario firmado y se sube a la plataforma.</t>
  </si>
  <si>
    <t>Los creditos pueden ser desembolsados y estos pueden ser devueltos. A estos se les cobran intereses</t>
  </si>
  <si>
    <t>Dibanka</t>
  </si>
  <si>
    <t>Cada semana se hace comité (subdirector y el director, el coordinador de creditos hace las veces de secretario:  comité, acta)</t>
  </si>
  <si>
    <t xml:space="preserve">Archivados: Luego de todo el proceso ,si se presenta alguna inconsistencia , se tienen 8 días para subsanar </t>
  </si>
  <si>
    <t>Si no hay capacidad de endeudamiento, se le puede indicar al usuario el monto maximo a solicitar, para que valide si lo toma.</t>
  </si>
  <si>
    <t>Hasta que no halla plataforma de casur para el tema de descuentos, no se hace la firma de formularios, por tanto no se desembolsa.</t>
  </si>
  <si>
    <t>Portal Terceros-Nomina</t>
  </si>
  <si>
    <t>Congelar la cartera</t>
  </si>
  <si>
    <t>Desembolso de 3 a 5 dias despues de aprobada el acta</t>
  </si>
  <si>
    <t>Cierre de tesoreria. 5 días después, consignación</t>
  </si>
  <si>
    <t>Usuario en inforpo</t>
  </si>
  <si>
    <t>CAGEN 25 de cada mes, le descuento del desembolso</t>
  </si>
  <si>
    <t>Se envia reporte de Novedades a las cajas nominadoras</t>
  </si>
  <si>
    <t>El día 15 llegan las novedades, de los descuentos que se van aplicar</t>
  </si>
  <si>
    <t>En una novación se descuenta el capital e intereses del credito anterior.</t>
  </si>
  <si>
    <t>El seguro de vida lo paga FORPO</t>
  </si>
  <si>
    <t>Informe listado de cartera 2024 ( Cuota, Intereses, Cuotas Pactadas, total prestamo)</t>
  </si>
  <si>
    <t>15% sobre los ingresos.</t>
  </si>
  <si>
    <t>Lo recaudado por cartera se sube mediante un archivo plano</t>
  </si>
  <si>
    <t>Pre-vencidos. ( Estos se envian al area de cobranza para el respectivo cobro, mediante consignación) Control Manual -Analisis de Vencimiento, Meses de Alta.</t>
  </si>
  <si>
    <t>Reporte de comportamiento de Pagos</t>
  </si>
  <si>
    <t>Informe cartera por edades</t>
  </si>
  <si>
    <t>Los intereses de mora son calculados con la tasa de usura/ esta tasa es cambiada mes a mes , por el lider de cartera</t>
  </si>
  <si>
    <t>Acta de entrega para cobro juridico</t>
  </si>
  <si>
    <t>El lider asigna en proporciones iguales a los demás analistas, incluyendose, esta asignación puede tardar aproximadamente 2 horas y media para 315 creditos que realizaron en la segunda apertura de la plataforma, se asignan de manera equitativa</t>
  </si>
  <si>
    <t>Consulta de cifin, contraloria, policia nacional y procuraduria</t>
  </si>
  <si>
    <t>Para el caso de los activos de la PONAL Con el pin del desprendible, se genera el descuento</t>
  </si>
  <si>
    <t>En esta se valida el tiempo de servicio, sin tener en cuenta el servicio militar y formación en escuela</t>
  </si>
  <si>
    <t>ebs oracle recaudado por capital e intereses</t>
  </si>
  <si>
    <t>LINEAMIENTOS ETICOS</t>
  </si>
  <si>
    <t>MISION</t>
  </si>
  <si>
    <t>VISION</t>
  </si>
  <si>
    <t>OBJ. ESTRATEGICOS</t>
  </si>
  <si>
    <t>PLAN ESTRATEGICO</t>
  </si>
  <si>
    <t xml:space="preserve">ESTRUCTURA FINANCIERA Y PRESUPUESTAL </t>
  </si>
  <si>
    <t>GRUPOS DE VALOR Y OTRAS PARTES INTERESADAS</t>
  </si>
  <si>
    <t>Criterios de priorización universo de auditoría</t>
  </si>
  <si>
    <t>Zona baja</t>
  </si>
  <si>
    <t>Moderada</t>
  </si>
  <si>
    <t xml:space="preserve">Alto </t>
  </si>
  <si>
    <t>Extrema</t>
  </si>
  <si>
    <t>C= P⋅r⋅(1+r)n/(1+r)n −1</t>
  </si>
  <si>
    <t>Prestamos</t>
  </si>
  <si>
    <t>0,59 NM</t>
  </si>
  <si>
    <t xml:space="preserve">Cuota </t>
  </si>
  <si>
    <t>Tiempo</t>
  </si>
  <si>
    <t>Prestamo carol</t>
  </si>
  <si>
    <t>El tamaño apropiado de la muestra para realizar las pruebas y las
metodologías que se utilizarán.</t>
  </si>
  <si>
    <t>Conducta Disciplinaria</t>
  </si>
  <si>
    <t>Principio de Anualidad presupuesto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</si>
</sst>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Red]\-&quot;$&quot;\ #,##0.00"/>
  </numFmts>
  <fonts count="10">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sz val="11"/>
      <color theme="9" tint="-0.249977111117893"/>
      <name val="Aptos Narrow"/>
      <family val="2"/>
      <scheme val="minor"/>
    </font>
    <font>
      <b/>
      <sz val="11"/>
      <color theme="9" tint="-0.249977111117893"/>
      <name val="Aptos Narrow"/>
      <family val="2"/>
      <scheme val="minor"/>
    </font>
    <font>
      <sz val="11"/>
      <color rgb="FF006100"/>
      <name val="Aptos Narrow"/>
      <family val="2"/>
      <scheme val="minor"/>
    </font>
    <font>
      <b/>
      <sz val="11"/>
      <color rgb="FFFF0000"/>
      <name val="Aptos Narrow"/>
      <scheme val="minor"/>
    </font>
    <font>
      <b/>
      <sz val="11"/>
      <color theme="1"/>
      <name val="Aptos Narrow"/>
      <scheme val="minor"/>
    </font>
    <font>
      <sz val="11"/>
      <name val="Aptos Narrow"/>
      <scheme val="minor"/>
    </font>
  </fonts>
  <fills count="4">
    <fill>
      <patternFill patternType="none"/>
    </fill>
    <fill>
      <patternFill patternType="gray125"/>
    </fill>
    <fill>
      <patternFill patternType="solid">
        <fgColor rgb="FFFFFF00"/>
        <bgColor indexed="64"/>
      </patternFill>
    </fill>
    <fill>
      <patternFill patternType="solid">
        <fgColor rgb="FFC6EFCE"/>
      </patternFill>
    </fill>
  </fills>
  <borders count="1">
    <border>
      <left/>
      <right/>
      <top/>
      <bottom/>
      <diagonal/>
    </border>
  </borders>
  <cellStyleXfs count="2">
    <xf numFmtId="0" fontId="0" fillId="0" borderId="0"/>
    <xf numFmtId="0" fontId="6" fillId="3" borderId="0" applyNumberFormat="0" applyBorder="0" applyAlignment="0" applyProtection="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3" fontId="0" fillId="0" borderId="0" xfId="0" applyNumberFormat="1"/>
    <xf numFmtId="0" fontId="2" fillId="2" borderId="0" xfId="0" applyFont="1" applyFill="1"/>
    <xf numFmtId="17" fontId="0" fillId="0" borderId="0" xfId="0" applyNumberFormat="1"/>
    <xf numFmtId="3" fontId="2" fillId="2" borderId="0" xfId="0" applyNumberFormat="1" applyFont="1" applyFill="1"/>
    <xf numFmtId="164" fontId="0" fillId="0" borderId="0" xfId="0" applyNumberFormat="1"/>
    <xf numFmtId="9" fontId="0" fillId="0" borderId="0" xfId="0" applyNumberFormat="1"/>
    <xf numFmtId="0" fontId="0" fillId="0" borderId="0" xfId="0" applyFont="1"/>
    <xf numFmtId="0" fontId="0" fillId="2" borderId="0" xfId="0" applyFill="1"/>
    <xf numFmtId="0" fontId="7" fillId="0" borderId="0" xfId="0" applyFont="1"/>
    <xf numFmtId="3" fontId="7" fillId="0" borderId="0" xfId="0" applyNumberFormat="1" applyFont="1"/>
    <xf numFmtId="0" fontId="8" fillId="0" borderId="0" xfId="0" applyFont="1"/>
    <xf numFmtId="0" fontId="6" fillId="3" borderId="0" xfId="1"/>
    <xf numFmtId="3" fontId="6" fillId="3" borderId="0" xfId="1" applyNumberFormat="1"/>
    <xf numFmtId="0" fontId="9" fillId="0" borderId="0" xfId="0" applyFont="1"/>
    <xf numFmtId="0" fontId="0" fillId="0" borderId="0" xfId="0" applyAlignment="1">
      <alignment wrapText="1"/>
    </xf>
    <xf numFmtId="3" fontId="0" fillId="0" borderId="0" xfId="0" applyNumberFormat="1" applyAlignment="1">
      <alignment wrapText="1"/>
    </xf>
    <xf numFmtId="3" fontId="0" fillId="2" borderId="0" xfId="0" applyNumberFormat="1" applyFill="1"/>
    <xf numFmtId="3" fontId="0" fillId="2" borderId="0" xfId="0" applyNumberFormat="1" applyFill="1" applyAlignment="1">
      <alignment wrapText="1"/>
    </xf>
    <xf numFmtId="0" fontId="8" fillId="0" borderId="0" xfId="0" applyFont="1" applyAlignment="1">
      <alignment wrapText="1"/>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3</xdr:col>
      <xdr:colOff>1199584</xdr:colOff>
      <xdr:row>31</xdr:row>
      <xdr:rowOff>94786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2000250"/>
          <a:ext cx="4523809" cy="37142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3"/>
  <sheetViews>
    <sheetView tabSelected="1" topLeftCell="A205" workbookViewId="0">
      <selection activeCell="A230" sqref="A230"/>
    </sheetView>
  </sheetViews>
  <sheetFormatPr baseColWidth="10" defaultRowHeight="14.25"/>
  <cols>
    <col min="1" max="1" width="56.875" customWidth="1"/>
    <col min="2" max="2" width="28.125" bestFit="1" customWidth="1"/>
    <col min="3" max="3" width="14.75" bestFit="1" customWidth="1"/>
    <col min="4" max="4" width="32.25" bestFit="1" customWidth="1"/>
    <col min="5" max="5" width="11.875" bestFit="1" customWidth="1"/>
    <col min="7" max="7" width="16.75" bestFit="1" customWidth="1"/>
  </cols>
  <sheetData>
    <row r="1" spans="1:5">
      <c r="A1" t="s">
        <v>164</v>
      </c>
    </row>
    <row r="11" spans="1:5" s="4" customFormat="1" ht="15">
      <c r="A11" s="5" t="s">
        <v>100</v>
      </c>
      <c r="E11" s="4" t="s">
        <v>102</v>
      </c>
    </row>
    <row r="12" spans="1:5" s="4" customFormat="1">
      <c r="A12" t="s">
        <v>101</v>
      </c>
    </row>
    <row r="13" spans="1:5">
      <c r="A13" t="s">
        <v>103</v>
      </c>
      <c r="B13" t="s">
        <v>0</v>
      </c>
    </row>
    <row r="14" spans="1:5">
      <c r="A14" t="s">
        <v>1</v>
      </c>
    </row>
    <row r="16" spans="1:5">
      <c r="A16" t="s">
        <v>104</v>
      </c>
    </row>
    <row r="18" spans="1:2">
      <c r="A18" t="s">
        <v>2</v>
      </c>
    </row>
    <row r="20" spans="1:2">
      <c r="A20" t="s">
        <v>3</v>
      </c>
    </row>
    <row r="21" spans="1:2">
      <c r="A21" t="s">
        <v>4</v>
      </c>
    </row>
    <row r="22" spans="1:2">
      <c r="A22" t="s">
        <v>6</v>
      </c>
    </row>
    <row r="23" spans="1:2">
      <c r="A23" t="s">
        <v>5</v>
      </c>
    </row>
    <row r="24" spans="1:2">
      <c r="A24" t="s">
        <v>7</v>
      </c>
    </row>
    <row r="25" spans="1:2">
      <c r="A25" t="s">
        <v>8</v>
      </c>
    </row>
    <row r="26" spans="1:2">
      <c r="A26" t="s">
        <v>9</v>
      </c>
    </row>
    <row r="27" spans="1:2">
      <c r="A27" t="s">
        <v>10</v>
      </c>
    </row>
    <row r="28" spans="1:2">
      <c r="A28" t="s">
        <v>11</v>
      </c>
      <c r="B28" t="s">
        <v>13</v>
      </c>
    </row>
    <row r="29" spans="1:2">
      <c r="A29" s="1" t="s">
        <v>12</v>
      </c>
    </row>
    <row r="30" spans="1:2">
      <c r="A30" t="s">
        <v>14</v>
      </c>
    </row>
    <row r="31" spans="1:2">
      <c r="A31" t="s">
        <v>15</v>
      </c>
    </row>
    <row r="32" spans="1:2">
      <c r="A32" t="s">
        <v>16</v>
      </c>
      <c r="B32" t="s">
        <v>17</v>
      </c>
    </row>
    <row r="33" spans="1:2">
      <c r="B33" t="s">
        <v>18</v>
      </c>
    </row>
    <row r="34" spans="1:2">
      <c r="B34" t="s">
        <v>19</v>
      </c>
    </row>
    <row r="35" spans="1:2">
      <c r="B35" t="s">
        <v>20</v>
      </c>
    </row>
    <row r="36" spans="1:2">
      <c r="B36" t="s">
        <v>21</v>
      </c>
    </row>
    <row r="37" spans="1:2">
      <c r="B37" t="s">
        <v>22</v>
      </c>
    </row>
    <row r="38" spans="1:2">
      <c r="A38" t="s">
        <v>23</v>
      </c>
    </row>
    <row r="39" spans="1:2">
      <c r="A39" t="s">
        <v>24</v>
      </c>
    </row>
    <row r="40" spans="1:2">
      <c r="A40" t="s">
        <v>25</v>
      </c>
      <c r="B40" t="s">
        <v>26</v>
      </c>
    </row>
    <row r="41" spans="1:2" ht="15">
      <c r="B41" s="2" t="s">
        <v>27</v>
      </c>
    </row>
    <row r="42" spans="1:2">
      <c r="B42" t="s">
        <v>28</v>
      </c>
    </row>
    <row r="43" spans="1:2">
      <c r="B43" t="s">
        <v>29</v>
      </c>
    </row>
    <row r="44" spans="1:2">
      <c r="A44" t="s">
        <v>36</v>
      </c>
    </row>
    <row r="45" spans="1:2">
      <c r="A45" t="s">
        <v>30</v>
      </c>
    </row>
    <row r="46" spans="1:2">
      <c r="A46" t="s">
        <v>31</v>
      </c>
    </row>
    <row r="47" spans="1:2">
      <c r="A47" t="s">
        <v>34</v>
      </c>
    </row>
    <row r="48" spans="1:2">
      <c r="A48" t="s">
        <v>32</v>
      </c>
    </row>
    <row r="49" spans="1:3">
      <c r="A49" t="s">
        <v>33</v>
      </c>
    </row>
    <row r="50" spans="1:3">
      <c r="A50" t="s">
        <v>35</v>
      </c>
    </row>
    <row r="51" spans="1:3">
      <c r="A51" t="s">
        <v>37</v>
      </c>
    </row>
    <row r="52" spans="1:3">
      <c r="A52" t="s">
        <v>38</v>
      </c>
    </row>
    <row r="53" spans="1:3">
      <c r="A53" t="s">
        <v>39</v>
      </c>
    </row>
    <row r="54" spans="1:3">
      <c r="A54" t="s">
        <v>40</v>
      </c>
    </row>
    <row r="55" spans="1:3">
      <c r="A55" t="s">
        <v>41</v>
      </c>
    </row>
    <row r="56" spans="1:3">
      <c r="A56" t="s">
        <v>42</v>
      </c>
    </row>
    <row r="57" spans="1:3">
      <c r="A57" s="1" t="s">
        <v>43</v>
      </c>
    </row>
    <row r="58" spans="1:3">
      <c r="A58" t="s">
        <v>44</v>
      </c>
    </row>
    <row r="59" spans="1:3">
      <c r="A59" t="s">
        <v>45</v>
      </c>
    </row>
    <row r="60" spans="1:3">
      <c r="A60" s="1" t="s">
        <v>46</v>
      </c>
      <c r="B60">
        <f>6369000*35%</f>
        <v>2229150</v>
      </c>
      <c r="C60" t="s">
        <v>47</v>
      </c>
    </row>
    <row r="61" spans="1:3">
      <c r="B61">
        <f>+B60+84</f>
        <v>2229234</v>
      </c>
    </row>
    <row r="63" spans="1:3" ht="15">
      <c r="A63" s="3" t="s">
        <v>119</v>
      </c>
    </row>
    <row r="66" spans="1:1">
      <c r="A66" t="s">
        <v>48</v>
      </c>
    </row>
    <row r="67" spans="1:1">
      <c r="A67" t="s">
        <v>49</v>
      </c>
    </row>
    <row r="68" spans="1:1">
      <c r="A68" t="s">
        <v>50</v>
      </c>
    </row>
    <row r="69" spans="1:1">
      <c r="A69" t="s">
        <v>51</v>
      </c>
    </row>
    <row r="70" spans="1:1">
      <c r="A70" t="s">
        <v>52</v>
      </c>
    </row>
    <row r="71" spans="1:1">
      <c r="A71" t="s">
        <v>53</v>
      </c>
    </row>
    <row r="72" spans="1:1">
      <c r="A72" t="s">
        <v>54</v>
      </c>
    </row>
    <row r="73" spans="1:1">
      <c r="A73" t="s">
        <v>55</v>
      </c>
    </row>
    <row r="74" spans="1:1">
      <c r="A74" t="s">
        <v>56</v>
      </c>
    </row>
    <row r="75" spans="1:1">
      <c r="A75" t="s">
        <v>57</v>
      </c>
    </row>
    <row r="76" spans="1:1">
      <c r="A76" s="1" t="s">
        <v>58</v>
      </c>
    </row>
    <row r="77" spans="1:1">
      <c r="A77" t="s">
        <v>59</v>
      </c>
    </row>
    <row r="78" spans="1:1">
      <c r="A78" t="s">
        <v>60</v>
      </c>
    </row>
    <row r="79" spans="1:1">
      <c r="A79" t="s">
        <v>61</v>
      </c>
    </row>
    <row r="80" spans="1:1">
      <c r="A80" t="s">
        <v>62</v>
      </c>
    </row>
    <row r="81" spans="1:1" ht="15">
      <c r="A81" s="3" t="s">
        <v>63</v>
      </c>
    </row>
    <row r="82" spans="1:1">
      <c r="A82" t="s">
        <v>64</v>
      </c>
    </row>
    <row r="83" spans="1:1">
      <c r="A83" t="s">
        <v>65</v>
      </c>
    </row>
    <row r="84" spans="1:1">
      <c r="A84" t="s">
        <v>66</v>
      </c>
    </row>
    <row r="86" spans="1:1" ht="15">
      <c r="A86" s="2" t="s">
        <v>67</v>
      </c>
    </row>
    <row r="88" spans="1:1">
      <c r="A88" t="s">
        <v>68</v>
      </c>
    </row>
    <row r="89" spans="1:1">
      <c r="A89" t="s">
        <v>69</v>
      </c>
    </row>
    <row r="91" spans="1:1">
      <c r="A91" t="s">
        <v>70</v>
      </c>
    </row>
    <row r="92" spans="1:1">
      <c r="A92" t="s">
        <v>71</v>
      </c>
    </row>
    <row r="95" spans="1:1">
      <c r="A95" t="s">
        <v>72</v>
      </c>
    </row>
    <row r="96" spans="1:1">
      <c r="A96" t="s">
        <v>73</v>
      </c>
    </row>
    <row r="97" spans="1:1">
      <c r="A97" t="s">
        <v>74</v>
      </c>
    </row>
    <row r="98" spans="1:1">
      <c r="A98" t="s">
        <v>75</v>
      </c>
    </row>
    <row r="99" spans="1:1">
      <c r="A99" t="s">
        <v>76</v>
      </c>
    </row>
    <row r="100" spans="1:1">
      <c r="A100" t="s">
        <v>77</v>
      </c>
    </row>
    <row r="101" spans="1:1">
      <c r="A101" t="s">
        <v>78</v>
      </c>
    </row>
    <row r="102" spans="1:1" ht="15">
      <c r="A102" s="2" t="s">
        <v>79</v>
      </c>
    </row>
    <row r="103" spans="1:1">
      <c r="A103" t="s">
        <v>80</v>
      </c>
    </row>
    <row r="104" spans="1:1">
      <c r="A104" t="s">
        <v>81</v>
      </c>
    </row>
    <row r="105" spans="1:1" ht="15">
      <c r="A105" s="3" t="s">
        <v>82</v>
      </c>
    </row>
    <row r="106" spans="1:1">
      <c r="A106" t="s">
        <v>83</v>
      </c>
    </row>
    <row r="107" spans="1:1">
      <c r="A107" t="s">
        <v>84</v>
      </c>
    </row>
    <row r="108" spans="1:1">
      <c r="A108" t="s">
        <v>85</v>
      </c>
    </row>
    <row r="109" spans="1:1">
      <c r="A109" t="s">
        <v>86</v>
      </c>
    </row>
    <row r="110" spans="1:1">
      <c r="A110" t="s">
        <v>87</v>
      </c>
    </row>
    <row r="111" spans="1:1" ht="15">
      <c r="A111" s="3" t="s">
        <v>88</v>
      </c>
    </row>
    <row r="112" spans="1:1">
      <c r="A112" t="s">
        <v>89</v>
      </c>
    </row>
    <row r="113" spans="1:1">
      <c r="A113" t="s">
        <v>90</v>
      </c>
    </row>
    <row r="115" spans="1:1">
      <c r="A115" t="s">
        <v>91</v>
      </c>
    </row>
    <row r="116" spans="1:1">
      <c r="A116" t="s">
        <v>92</v>
      </c>
    </row>
    <row r="117" spans="1:1">
      <c r="A117" t="s">
        <v>93</v>
      </c>
    </row>
    <row r="118" spans="1:1">
      <c r="A118" t="s">
        <v>94</v>
      </c>
    </row>
    <row r="119" spans="1:1">
      <c r="A119" t="s">
        <v>95</v>
      </c>
    </row>
    <row r="120" spans="1:1">
      <c r="A120" t="s">
        <v>96</v>
      </c>
    </row>
    <row r="121" spans="1:1">
      <c r="A121" t="s">
        <v>97</v>
      </c>
    </row>
    <row r="122" spans="1:1">
      <c r="A122" t="s">
        <v>96</v>
      </c>
    </row>
    <row r="123" spans="1:1">
      <c r="A123" t="s">
        <v>98</v>
      </c>
    </row>
    <row r="124" spans="1:1">
      <c r="A124" t="s">
        <v>99</v>
      </c>
    </row>
    <row r="125" spans="1:1">
      <c r="A125" t="s">
        <v>118</v>
      </c>
    </row>
    <row r="131" spans="1:10" ht="15">
      <c r="A131" s="2" t="s">
        <v>105</v>
      </c>
      <c r="G131" t="s">
        <v>120</v>
      </c>
      <c r="H131" t="s">
        <v>121</v>
      </c>
    </row>
    <row r="132" spans="1:10" ht="15">
      <c r="A132" s="7" t="s">
        <v>214</v>
      </c>
      <c r="B132" s="9">
        <v>17930950886</v>
      </c>
      <c r="C132" s="6">
        <f>+B132*15%</f>
        <v>2689642632.9000001</v>
      </c>
      <c r="D132" s="6">
        <f>+B132+C132</f>
        <v>20620593518.900002</v>
      </c>
      <c r="G132" s="6">
        <v>51238465311</v>
      </c>
      <c r="H132" s="6">
        <f>+G132*0.8%</f>
        <v>409907722.48800004</v>
      </c>
      <c r="I132" s="6"/>
      <c r="J132" s="6"/>
    </row>
    <row r="133" spans="1:10" ht="15">
      <c r="A133" s="7" t="s">
        <v>244</v>
      </c>
      <c r="B133" s="9"/>
      <c r="C133" s="6"/>
      <c r="D133" s="6"/>
      <c r="G133" s="6"/>
      <c r="H133" s="6"/>
      <c r="I133" s="6"/>
      <c r="J133" s="6"/>
    </row>
    <row r="134" spans="1:10">
      <c r="A134" t="s">
        <v>215</v>
      </c>
      <c r="B134" s="6">
        <v>20620593519</v>
      </c>
      <c r="C134" s="6"/>
      <c r="D134" t="s">
        <v>109</v>
      </c>
      <c r="G134" s="6">
        <v>1944314670</v>
      </c>
      <c r="H134" s="6">
        <f>+G134*0.1%/100</f>
        <v>19443.146699999998</v>
      </c>
      <c r="I134" s="6"/>
      <c r="J134" s="6"/>
    </row>
    <row r="135" spans="1:10">
      <c r="A135" t="s">
        <v>216</v>
      </c>
      <c r="B135" s="6">
        <v>536589855</v>
      </c>
      <c r="D135" t="s">
        <v>108</v>
      </c>
      <c r="G135" s="6"/>
      <c r="H135" s="6"/>
      <c r="I135" s="6"/>
      <c r="J135" s="6"/>
    </row>
    <row r="136" spans="1:10">
      <c r="A136" t="s">
        <v>218</v>
      </c>
      <c r="B136">
        <v>1.603</v>
      </c>
      <c r="G136" s="6"/>
      <c r="H136" s="6"/>
      <c r="I136" s="6"/>
      <c r="J136" s="6"/>
    </row>
    <row r="137" spans="1:10">
      <c r="A137" t="s">
        <v>217</v>
      </c>
      <c r="B137">
        <v>0.93</v>
      </c>
      <c r="G137" s="6"/>
      <c r="H137" s="6"/>
      <c r="I137" s="6"/>
      <c r="J137" s="6"/>
    </row>
    <row r="138" spans="1:10">
      <c r="A138" t="s">
        <v>219</v>
      </c>
      <c r="B138" s="6">
        <v>214735366807</v>
      </c>
      <c r="D138" t="s">
        <v>224</v>
      </c>
      <c r="E138" t="s">
        <v>227</v>
      </c>
      <c r="F138" t="s">
        <v>225</v>
      </c>
      <c r="G138" s="6" t="s">
        <v>226</v>
      </c>
      <c r="H138" s="6"/>
      <c r="I138" s="6"/>
      <c r="J138" s="6"/>
    </row>
    <row r="139" spans="1:10">
      <c r="A139" t="s">
        <v>220</v>
      </c>
      <c r="D139" s="6">
        <v>23000000</v>
      </c>
      <c r="E139" s="6">
        <f>-D139</f>
        <v>-23000000</v>
      </c>
      <c r="F139" s="11">
        <v>0.1</v>
      </c>
      <c r="G139" s="6">
        <v>12</v>
      </c>
      <c r="H139" s="6"/>
      <c r="I139" s="6"/>
      <c r="J139" s="6"/>
    </row>
    <row r="140" spans="1:10">
      <c r="A140" t="s">
        <v>221</v>
      </c>
      <c r="D140" s="10">
        <f>PV(F139,G139,E139,0,0)</f>
        <v>156714911.92661798</v>
      </c>
      <c r="G140" s="6"/>
      <c r="H140" s="6"/>
      <c r="I140" s="6"/>
      <c r="J140" s="6"/>
    </row>
    <row r="141" spans="1:10">
      <c r="A141" t="s">
        <v>222</v>
      </c>
      <c r="B141" s="6">
        <v>21341474189</v>
      </c>
      <c r="C141" s="6">
        <v>229764597664</v>
      </c>
      <c r="D141" s="10">
        <f>+E139+D140</f>
        <v>133714911.92661798</v>
      </c>
      <c r="G141" s="6"/>
      <c r="H141" s="6"/>
      <c r="I141" s="6"/>
      <c r="J141" s="6"/>
    </row>
    <row r="142" spans="1:10">
      <c r="A142" t="s">
        <v>223</v>
      </c>
      <c r="B142" s="6"/>
      <c r="G142" s="6"/>
      <c r="H142" s="6"/>
      <c r="I142" s="6"/>
      <c r="J142" s="6"/>
    </row>
    <row r="143" spans="1:10">
      <c r="G143" s="6"/>
      <c r="H143" s="6"/>
      <c r="I143" s="6"/>
      <c r="J143" s="6"/>
    </row>
    <row r="144" spans="1:10">
      <c r="A144" t="s">
        <v>106</v>
      </c>
      <c r="G144" s="6"/>
      <c r="H144" s="6"/>
      <c r="I144" s="6" t="s">
        <v>122</v>
      </c>
      <c r="J144" s="6"/>
    </row>
    <row r="145" spans="1:10">
      <c r="A145" t="s">
        <v>114</v>
      </c>
      <c r="B145" t="s">
        <v>107</v>
      </c>
      <c r="C145" t="s">
        <v>242</v>
      </c>
      <c r="D145" t="s">
        <v>243</v>
      </c>
      <c r="G145" s="6"/>
      <c r="H145" s="6"/>
      <c r="I145" s="6"/>
      <c r="J145" s="6"/>
    </row>
    <row r="146" spans="1:10">
      <c r="A146" t="s">
        <v>110</v>
      </c>
      <c r="B146" t="s">
        <v>111</v>
      </c>
      <c r="G146" s="6"/>
      <c r="H146" s="6"/>
      <c r="I146" s="6"/>
      <c r="J146" s="6"/>
    </row>
    <row r="147" spans="1:10">
      <c r="A147" t="s">
        <v>112</v>
      </c>
      <c r="B147" t="s">
        <v>247</v>
      </c>
      <c r="G147" s="6"/>
      <c r="H147" s="6"/>
      <c r="I147" s="6"/>
      <c r="J147" s="6"/>
    </row>
    <row r="148" spans="1:10">
      <c r="A148" t="s">
        <v>113</v>
      </c>
      <c r="B148" s="6" t="s">
        <v>248</v>
      </c>
      <c r="E148" t="s">
        <v>256</v>
      </c>
      <c r="F148" t="s">
        <v>257</v>
      </c>
      <c r="G148" s="6"/>
      <c r="H148" s="6"/>
      <c r="I148" s="6"/>
      <c r="J148" s="6"/>
    </row>
    <row r="149" spans="1:10">
      <c r="A149" t="s">
        <v>115</v>
      </c>
      <c r="E149" t="s">
        <v>255</v>
      </c>
    </row>
    <row r="150" spans="1:10">
      <c r="A150" t="s">
        <v>116</v>
      </c>
      <c r="E150" t="s">
        <v>249</v>
      </c>
    </row>
    <row r="151" spans="1:10">
      <c r="A151" t="s">
        <v>117</v>
      </c>
      <c r="E151" t="s">
        <v>250</v>
      </c>
    </row>
    <row r="152" spans="1:10">
      <c r="A152" t="s">
        <v>123</v>
      </c>
      <c r="E152" t="s">
        <v>251</v>
      </c>
    </row>
    <row r="153" spans="1:10">
      <c r="A153" t="s">
        <v>213</v>
      </c>
      <c r="E153" t="s">
        <v>252</v>
      </c>
    </row>
    <row r="154" spans="1:10">
      <c r="A154" t="s">
        <v>209</v>
      </c>
      <c r="E154" t="s">
        <v>253</v>
      </c>
    </row>
    <row r="155" spans="1:10" ht="15">
      <c r="A155" t="s">
        <v>210</v>
      </c>
      <c r="E155" s="3" t="s">
        <v>254</v>
      </c>
    </row>
    <row r="156" spans="1:10">
      <c r="A156" t="s">
        <v>211</v>
      </c>
      <c r="E156" t="s">
        <v>258</v>
      </c>
    </row>
    <row r="157" spans="1:10">
      <c r="A157" t="s">
        <v>212</v>
      </c>
      <c r="E157" t="s">
        <v>259</v>
      </c>
    </row>
    <row r="158" spans="1:10">
      <c r="E158" t="s">
        <v>260</v>
      </c>
    </row>
    <row r="159" spans="1:10">
      <c r="A159" t="s">
        <v>126</v>
      </c>
      <c r="E159" t="s">
        <v>261</v>
      </c>
    </row>
    <row r="160" spans="1:10" ht="15">
      <c r="A160" s="2" t="s">
        <v>235</v>
      </c>
      <c r="E160" t="s">
        <v>262</v>
      </c>
    </row>
    <row r="161" spans="1:5">
      <c r="A161" t="s">
        <v>270</v>
      </c>
    </row>
    <row r="162" spans="1:5">
      <c r="A162" t="s">
        <v>271</v>
      </c>
    </row>
    <row r="163" spans="1:5">
      <c r="A163" t="s">
        <v>272</v>
      </c>
    </row>
    <row r="164" spans="1:5">
      <c r="A164" t="s">
        <v>273</v>
      </c>
    </row>
    <row r="165" spans="1:5" ht="15">
      <c r="A165" s="7" t="s">
        <v>274</v>
      </c>
    </row>
    <row r="167" spans="1:5" ht="15">
      <c r="A167" t="s">
        <v>245</v>
      </c>
      <c r="E167" s="3" t="s">
        <v>264</v>
      </c>
    </row>
    <row r="168" spans="1:5" ht="15">
      <c r="C168">
        <f>8+12</f>
        <v>20</v>
      </c>
      <c r="E168" s="3" t="s">
        <v>263</v>
      </c>
    </row>
    <row r="169" spans="1:5">
      <c r="A169" t="s">
        <v>127</v>
      </c>
      <c r="E169" t="s">
        <v>265</v>
      </c>
    </row>
    <row r="170" spans="1:5">
      <c r="A170" t="s">
        <v>128</v>
      </c>
      <c r="E170" t="s">
        <v>266</v>
      </c>
    </row>
    <row r="171" spans="1:5">
      <c r="A171" t="s">
        <v>129</v>
      </c>
      <c r="E171" t="s">
        <v>267</v>
      </c>
    </row>
    <row r="172" spans="1:5">
      <c r="A172" t="s">
        <v>124</v>
      </c>
    </row>
    <row r="173" spans="1:5">
      <c r="A173" t="s">
        <v>125</v>
      </c>
    </row>
    <row r="175" spans="1:5">
      <c r="A175" t="s">
        <v>236</v>
      </c>
    </row>
    <row r="176" spans="1:5">
      <c r="A176" t="s">
        <v>237</v>
      </c>
    </row>
    <row r="177" spans="1:7">
      <c r="A177" t="s">
        <v>238</v>
      </c>
    </row>
    <row r="178" spans="1:7">
      <c r="A178" t="s">
        <v>239</v>
      </c>
    </row>
    <row r="179" spans="1:7">
      <c r="A179" t="s">
        <v>240</v>
      </c>
    </row>
    <row r="180" spans="1:7">
      <c r="A180" t="s">
        <v>241</v>
      </c>
    </row>
    <row r="181" spans="1:7">
      <c r="A181" t="s">
        <v>268</v>
      </c>
    </row>
    <row r="182" spans="1:7">
      <c r="A182" t="s">
        <v>269</v>
      </c>
    </row>
    <row r="184" spans="1:7" ht="15">
      <c r="A184" s="3" t="s">
        <v>233</v>
      </c>
    </row>
    <row r="185" spans="1:7">
      <c r="A185" s="12" t="s">
        <v>234</v>
      </c>
    </row>
    <row r="186" spans="1:7" ht="15">
      <c r="A186" s="2" t="s">
        <v>130</v>
      </c>
    </row>
    <row r="187" spans="1:7" ht="15">
      <c r="A187" t="s">
        <v>136</v>
      </c>
      <c r="G187" s="7" t="s">
        <v>137</v>
      </c>
    </row>
    <row r="188" spans="1:7" ht="15">
      <c r="A188" t="s">
        <v>131</v>
      </c>
      <c r="B188" t="s">
        <v>140</v>
      </c>
      <c r="G188" s="7" t="s">
        <v>138</v>
      </c>
    </row>
    <row r="189" spans="1:7">
      <c r="A189" t="s">
        <v>132</v>
      </c>
      <c r="B189" t="s">
        <v>133</v>
      </c>
      <c r="C189" t="s">
        <v>143</v>
      </c>
      <c r="D189" t="s">
        <v>144</v>
      </c>
    </row>
    <row r="190" spans="1:7">
      <c r="A190" t="s">
        <v>134</v>
      </c>
      <c r="C190" t="s">
        <v>141</v>
      </c>
    </row>
    <row r="191" spans="1:7">
      <c r="A191" t="s">
        <v>135</v>
      </c>
    </row>
    <row r="192" spans="1:7">
      <c r="A192" t="s">
        <v>139</v>
      </c>
    </row>
    <row r="193" spans="1:2">
      <c r="B193" t="s">
        <v>142</v>
      </c>
    </row>
    <row r="194" spans="1:2">
      <c r="A194" t="s">
        <v>232</v>
      </c>
    </row>
    <row r="195" spans="1:2">
      <c r="A195" t="s">
        <v>145</v>
      </c>
    </row>
    <row r="196" spans="1:2">
      <c r="A196" t="s">
        <v>230</v>
      </c>
      <c r="B196" t="s">
        <v>231</v>
      </c>
    </row>
    <row r="197" spans="1:2">
      <c r="A197" t="s">
        <v>146</v>
      </c>
    </row>
    <row r="198" spans="1:2" ht="15">
      <c r="A198" s="3" t="s">
        <v>147</v>
      </c>
    </row>
    <row r="199" spans="1:2" ht="15">
      <c r="A199" t="s">
        <v>148</v>
      </c>
      <c r="B199" s="3" t="s">
        <v>153</v>
      </c>
    </row>
    <row r="200" spans="1:2" ht="15">
      <c r="A200" s="2" t="s">
        <v>149</v>
      </c>
    </row>
    <row r="201" spans="1:2">
      <c r="A201" t="s">
        <v>150</v>
      </c>
      <c r="B201" t="s">
        <v>151</v>
      </c>
    </row>
    <row r="202" spans="1:2">
      <c r="B202" t="s">
        <v>152</v>
      </c>
    </row>
    <row r="204" spans="1:2">
      <c r="A204" t="s">
        <v>154</v>
      </c>
    </row>
    <row r="205" spans="1:2">
      <c r="A205" t="s">
        <v>155</v>
      </c>
    </row>
    <row r="206" spans="1:2">
      <c r="A206" t="s">
        <v>156</v>
      </c>
    </row>
    <row r="207" spans="1:2">
      <c r="A207" t="s">
        <v>161</v>
      </c>
    </row>
    <row r="208" spans="1:2">
      <c r="A208" s="13" t="s">
        <v>157</v>
      </c>
    </row>
    <row r="209" spans="1:1" ht="15">
      <c r="A209" s="2" t="s">
        <v>163</v>
      </c>
    </row>
    <row r="210" spans="1:1">
      <c r="A210" t="s">
        <v>158</v>
      </c>
    </row>
    <row r="211" spans="1:1">
      <c r="A211" t="s">
        <v>159</v>
      </c>
    </row>
    <row r="212" spans="1:1">
      <c r="A212" t="s">
        <v>160</v>
      </c>
    </row>
    <row r="213" spans="1:1">
      <c r="A213" t="s">
        <v>162</v>
      </c>
    </row>
    <row r="215" spans="1:1">
      <c r="A215" t="s">
        <v>165</v>
      </c>
    </row>
    <row r="216" spans="1:1">
      <c r="A216" t="s">
        <v>166</v>
      </c>
    </row>
    <row r="217" spans="1:1">
      <c r="A217" t="s">
        <v>167</v>
      </c>
    </row>
    <row r="218" spans="1:1" ht="15">
      <c r="A218" s="3" t="s">
        <v>168</v>
      </c>
    </row>
    <row r="219" spans="1:1">
      <c r="A219" t="s">
        <v>169</v>
      </c>
    </row>
    <row r="220" spans="1:1">
      <c r="A220" t="s">
        <v>170</v>
      </c>
    </row>
    <row r="221" spans="1:1">
      <c r="A221" t="s">
        <v>171</v>
      </c>
    </row>
    <row r="222" spans="1:1" ht="15">
      <c r="A222" s="3" t="s">
        <v>172</v>
      </c>
    </row>
    <row r="223" spans="1:1">
      <c r="A223" t="s">
        <v>173</v>
      </c>
    </row>
    <row r="224" spans="1:1">
      <c r="A224" t="s">
        <v>174</v>
      </c>
    </row>
    <row r="225" spans="1:2">
      <c r="A225" t="s">
        <v>175</v>
      </c>
    </row>
    <row r="226" spans="1:2" ht="15">
      <c r="A226" s="3" t="s">
        <v>176</v>
      </c>
    </row>
    <row r="228" spans="1:2">
      <c r="A228" t="s">
        <v>177</v>
      </c>
    </row>
    <row r="230" spans="1:2">
      <c r="A230">
        <v>237017</v>
      </c>
      <c r="B230" t="s">
        <v>178</v>
      </c>
    </row>
    <row r="231" spans="1:2">
      <c r="A231">
        <v>1849</v>
      </c>
      <c r="B231" t="s">
        <v>179</v>
      </c>
    </row>
    <row r="232" spans="1:2">
      <c r="A232">
        <v>6414</v>
      </c>
      <c r="B232" t="s">
        <v>180</v>
      </c>
    </row>
    <row r="234" spans="1:2">
      <c r="A234" t="s">
        <v>181</v>
      </c>
    </row>
    <row r="235" spans="1:2" ht="15">
      <c r="A235" s="3" t="s">
        <v>182</v>
      </c>
    </row>
    <row r="237" spans="1:2">
      <c r="A237" t="s">
        <v>183</v>
      </c>
    </row>
    <row r="238" spans="1:2">
      <c r="A238" t="s">
        <v>185</v>
      </c>
    </row>
    <row r="239" spans="1:2">
      <c r="A239" t="s">
        <v>184</v>
      </c>
    </row>
    <row r="240" spans="1:2">
      <c r="A240" t="s">
        <v>186</v>
      </c>
    </row>
    <row r="241" spans="1:2">
      <c r="A241">
        <v>170000000</v>
      </c>
      <c r="B241" s="8">
        <v>45383</v>
      </c>
    </row>
    <row r="242" spans="1:2">
      <c r="A242">
        <f>+A241*4%</f>
        <v>6800000</v>
      </c>
    </row>
    <row r="245" spans="1:2">
      <c r="A245" t="s">
        <v>187</v>
      </c>
    </row>
    <row r="247" spans="1:2">
      <c r="A247" t="s">
        <v>188</v>
      </c>
    </row>
    <row r="248" spans="1:2">
      <c r="A248" t="s">
        <v>189</v>
      </c>
    </row>
    <row r="250" spans="1:2">
      <c r="A250" t="s">
        <v>190</v>
      </c>
    </row>
    <row r="251" spans="1:2">
      <c r="A251" t="s">
        <v>191</v>
      </c>
    </row>
    <row r="252" spans="1:2">
      <c r="A252" t="s">
        <v>192</v>
      </c>
    </row>
    <row r="253" spans="1:2">
      <c r="A253" t="s">
        <v>193</v>
      </c>
    </row>
    <row r="255" spans="1:2">
      <c r="A255" t="s">
        <v>194</v>
      </c>
    </row>
    <row r="257" spans="1:1">
      <c r="A257" t="s">
        <v>195</v>
      </c>
    </row>
    <row r="258" spans="1:1">
      <c r="A258" t="s">
        <v>196</v>
      </c>
    </row>
    <row r="259" spans="1:1">
      <c r="A259" t="s">
        <v>191</v>
      </c>
    </row>
    <row r="261" spans="1:1">
      <c r="A261" t="s">
        <v>197</v>
      </c>
    </row>
    <row r="263" spans="1:1" ht="15">
      <c r="A263" s="3" t="s">
        <v>198</v>
      </c>
    </row>
    <row r="264" spans="1:1">
      <c r="A264" t="s">
        <v>199</v>
      </c>
    </row>
    <row r="265" spans="1:1">
      <c r="A265" t="s">
        <v>200</v>
      </c>
    </row>
    <row r="267" spans="1:1">
      <c r="A267" t="s">
        <v>201</v>
      </c>
    </row>
    <row r="268" spans="1:1">
      <c r="A268" t="s">
        <v>202</v>
      </c>
    </row>
    <row r="269" spans="1:1">
      <c r="A269" t="s">
        <v>203</v>
      </c>
    </row>
    <row r="270" spans="1:1" ht="15">
      <c r="A270" s="3" t="s">
        <v>204</v>
      </c>
    </row>
    <row r="272" spans="1:1">
      <c r="A272" t="s">
        <v>205</v>
      </c>
    </row>
    <row r="274" spans="1:1">
      <c r="A274" t="s">
        <v>206</v>
      </c>
    </row>
    <row r="275" spans="1:1">
      <c r="A275" t="s">
        <v>207</v>
      </c>
    </row>
    <row r="276" spans="1:1">
      <c r="A276" t="s">
        <v>208</v>
      </c>
    </row>
    <row r="279" spans="1:1" ht="15">
      <c r="A279" s="2" t="s">
        <v>228</v>
      </c>
    </row>
    <row r="280" spans="1:1">
      <c r="A280" t="s">
        <v>229</v>
      </c>
    </row>
    <row r="283" spans="1:1">
      <c r="A283"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8"/>
  <sheetViews>
    <sheetView topLeftCell="B13" workbookViewId="0">
      <selection activeCell="F40" sqref="F40"/>
    </sheetView>
  </sheetViews>
  <sheetFormatPr baseColWidth="10" defaultRowHeight="14.25"/>
  <cols>
    <col min="1" max="1" width="27.125" customWidth="1"/>
    <col min="2" max="2" width="28.125" bestFit="1" customWidth="1"/>
    <col min="3" max="3" width="14.75" bestFit="1" customWidth="1"/>
    <col min="4" max="4" width="32.25" bestFit="1" customWidth="1"/>
    <col min="5" max="5" width="11.875" bestFit="1" customWidth="1"/>
    <col min="7" max="7" width="16.75" bestFit="1" customWidth="1"/>
  </cols>
  <sheetData>
    <row r="1" spans="1:5" s="4" customFormat="1" ht="15">
      <c r="A1" s="5" t="s">
        <v>100</v>
      </c>
      <c r="E1" s="4" t="s">
        <v>102</v>
      </c>
    </row>
    <row r="2" spans="1:5" s="4" customFormat="1">
      <c r="A2" t="s">
        <v>275</v>
      </c>
      <c r="B2" t="s">
        <v>0</v>
      </c>
    </row>
    <row r="3" spans="1:5">
      <c r="A3" t="s">
        <v>276</v>
      </c>
      <c r="B3" t="s">
        <v>280</v>
      </c>
    </row>
    <row r="4" spans="1:5">
      <c r="A4" t="s">
        <v>278</v>
      </c>
      <c r="B4" t="s">
        <v>277</v>
      </c>
    </row>
    <row r="5" spans="1:5">
      <c r="A5" t="s">
        <v>279</v>
      </c>
      <c r="B5" t="s">
        <v>281</v>
      </c>
    </row>
    <row r="6" spans="1:5">
      <c r="B6" t="s">
        <v>335</v>
      </c>
    </row>
    <row r="7" spans="1:5">
      <c r="B7" t="s">
        <v>282</v>
      </c>
    </row>
    <row r="8" spans="1:5">
      <c r="B8" t="s">
        <v>316</v>
      </c>
    </row>
    <row r="9" spans="1:5">
      <c r="B9" t="s">
        <v>283</v>
      </c>
    </row>
    <row r="10" spans="1:5">
      <c r="B10" t="s">
        <v>284</v>
      </c>
    </row>
    <row r="11" spans="1:5">
      <c r="B11" t="s">
        <v>286</v>
      </c>
    </row>
    <row r="13" spans="1:5">
      <c r="A13" t="s">
        <v>285</v>
      </c>
      <c r="B13" t="s">
        <v>336</v>
      </c>
    </row>
    <row r="14" spans="1:5">
      <c r="B14" s="12" t="s">
        <v>287</v>
      </c>
    </row>
    <row r="15" spans="1:5">
      <c r="B15" s="12" t="s">
        <v>288</v>
      </c>
    </row>
    <row r="16" spans="1:5" ht="15">
      <c r="B16" s="14" t="s">
        <v>289</v>
      </c>
    </row>
    <row r="17" spans="2:4">
      <c r="B17" s="12" t="s">
        <v>290</v>
      </c>
      <c r="C17" t="s">
        <v>17</v>
      </c>
    </row>
    <row r="18" spans="2:4">
      <c r="C18" t="s">
        <v>18</v>
      </c>
    </row>
    <row r="19" spans="2:4">
      <c r="C19" t="s">
        <v>19</v>
      </c>
    </row>
    <row r="20" spans="2:4">
      <c r="C20" t="s">
        <v>20</v>
      </c>
    </row>
    <row r="21" spans="2:4">
      <c r="C21" t="s">
        <v>291</v>
      </c>
      <c r="D21" t="s">
        <v>338</v>
      </c>
    </row>
    <row r="22" spans="2:4">
      <c r="C22" t="s">
        <v>292</v>
      </c>
      <c r="D22" t="s">
        <v>337</v>
      </c>
    </row>
    <row r="23" spans="2:4">
      <c r="D23" t="s">
        <v>89</v>
      </c>
    </row>
    <row r="24" spans="2:4">
      <c r="B24" t="s">
        <v>293</v>
      </c>
      <c r="C24" t="s">
        <v>294</v>
      </c>
    </row>
    <row r="25" spans="2:4" ht="15">
      <c r="C25" s="3" t="s">
        <v>295</v>
      </c>
    </row>
    <row r="26" spans="2:4">
      <c r="C26" t="s">
        <v>296</v>
      </c>
    </row>
    <row r="27" spans="2:4">
      <c r="C27" t="s">
        <v>299</v>
      </c>
    </row>
    <row r="28" spans="2:4">
      <c r="C28" t="s">
        <v>300</v>
      </c>
    </row>
    <row r="29" spans="2:4">
      <c r="B29" t="s">
        <v>297</v>
      </c>
    </row>
    <row r="30" spans="2:4">
      <c r="B30" t="s">
        <v>298</v>
      </c>
    </row>
    <row r="31" spans="2:4">
      <c r="B31" t="s">
        <v>301</v>
      </c>
    </row>
    <row r="32" spans="2:4">
      <c r="B32" t="s">
        <v>305</v>
      </c>
    </row>
    <row r="33" spans="1:15">
      <c r="B33" t="s">
        <v>302</v>
      </c>
    </row>
    <row r="34" spans="1:15">
      <c r="A34" t="s">
        <v>303</v>
      </c>
      <c r="B34" t="s">
        <v>304</v>
      </c>
    </row>
    <row r="35" spans="1:15">
      <c r="B35" t="s">
        <v>306</v>
      </c>
    </row>
    <row r="36" spans="1:15">
      <c r="B36" t="s">
        <v>307</v>
      </c>
    </row>
    <row r="37" spans="1:15">
      <c r="B37" t="s">
        <v>308</v>
      </c>
    </row>
    <row r="38" spans="1:15">
      <c r="B38" t="s">
        <v>309</v>
      </c>
    </row>
    <row r="39" spans="1:15" ht="15">
      <c r="B39" s="14" t="s">
        <v>46</v>
      </c>
      <c r="K39" t="s">
        <v>357</v>
      </c>
    </row>
    <row r="40" spans="1:15" ht="43.5">
      <c r="B40" s="15">
        <f>-PMT(0.89%,84,150000000,0,0)</f>
        <v>2543196.9931093818</v>
      </c>
      <c r="D40" s="6">
        <v>2191283</v>
      </c>
      <c r="F40" s="20" t="s">
        <v>352</v>
      </c>
      <c r="G40" s="21"/>
      <c r="K40" s="13" t="s">
        <v>353</v>
      </c>
      <c r="L40" s="22">
        <v>10000000</v>
      </c>
      <c r="M40" s="13" t="s">
        <v>354</v>
      </c>
      <c r="N40" s="13"/>
      <c r="O40" s="13"/>
    </row>
    <row r="41" spans="1:15">
      <c r="D41" s="6">
        <f>+D40*84</f>
        <v>184067772</v>
      </c>
      <c r="K41" s="13"/>
      <c r="L41" s="13" t="s">
        <v>355</v>
      </c>
      <c r="M41" s="23">
        <f>10000000*0.059*(1+0.059)^18/(1+0.059)^18-1</f>
        <v>589999</v>
      </c>
      <c r="N41" s="13">
        <v>587207</v>
      </c>
      <c r="O41" s="22">
        <f>+M41-N41</f>
        <v>2792</v>
      </c>
    </row>
    <row r="42" spans="1:15">
      <c r="D42" s="6">
        <f>+D41-150000000</f>
        <v>34067772</v>
      </c>
      <c r="K42" s="13"/>
      <c r="L42" s="13" t="s">
        <v>356</v>
      </c>
      <c r="M42" s="13">
        <v>18</v>
      </c>
      <c r="N42" s="13"/>
      <c r="O42" s="13"/>
    </row>
    <row r="43" spans="1:15">
      <c r="B43" t="s">
        <v>15</v>
      </c>
    </row>
    <row r="44" spans="1:15" ht="15">
      <c r="B44" s="3" t="s">
        <v>119</v>
      </c>
    </row>
    <row r="45" spans="1:15">
      <c r="B45" t="s">
        <v>310</v>
      </c>
      <c r="F45" s="6"/>
    </row>
    <row r="46" spans="1:15">
      <c r="B46" t="s">
        <v>315</v>
      </c>
      <c r="D46" s="6"/>
      <c r="E46" s="6"/>
    </row>
    <row r="47" spans="1:15">
      <c r="A47" s="1"/>
      <c r="B47" s="17" t="s">
        <v>311</v>
      </c>
      <c r="C47" s="17"/>
      <c r="D47" s="18"/>
      <c r="E47" s="18"/>
    </row>
    <row r="48" spans="1:15">
      <c r="D48" s="6"/>
      <c r="E48" s="6"/>
    </row>
    <row r="49" spans="1:6">
      <c r="B49" s="17" t="s">
        <v>312</v>
      </c>
      <c r="D49" s="6"/>
      <c r="E49" s="6"/>
      <c r="F49" s="6"/>
    </row>
    <row r="50" spans="1:6">
      <c r="E50" s="6"/>
      <c r="F50" s="6"/>
    </row>
    <row r="51" spans="1:6">
      <c r="B51" t="s">
        <v>313</v>
      </c>
      <c r="D51" s="6"/>
      <c r="E51" s="6"/>
      <c r="F51" s="6"/>
    </row>
    <row r="52" spans="1:6">
      <c r="B52" t="s">
        <v>56</v>
      </c>
      <c r="D52" s="6"/>
      <c r="E52" s="6"/>
      <c r="F52" s="6"/>
    </row>
    <row r="53" spans="1:6">
      <c r="D53" s="6"/>
      <c r="E53" s="6"/>
      <c r="F53" s="6"/>
    </row>
    <row r="54" spans="1:6">
      <c r="B54" s="17" t="s">
        <v>314</v>
      </c>
      <c r="C54" s="17"/>
      <c r="D54" s="18"/>
      <c r="E54" s="18"/>
      <c r="F54" s="6"/>
    </row>
    <row r="55" spans="1:6">
      <c r="D55" s="6"/>
      <c r="E55" s="6"/>
      <c r="F55" s="6"/>
    </row>
    <row r="56" spans="1:6" ht="15">
      <c r="A56" s="16" t="s">
        <v>317</v>
      </c>
      <c r="B56" t="s">
        <v>318</v>
      </c>
      <c r="D56" s="6"/>
      <c r="E56" s="6"/>
      <c r="F56" s="6"/>
    </row>
    <row r="57" spans="1:6">
      <c r="B57" t="s">
        <v>319</v>
      </c>
      <c r="D57" s="6"/>
      <c r="E57" s="6"/>
      <c r="F57" s="6"/>
    </row>
    <row r="58" spans="1:6">
      <c r="B58" t="s">
        <v>64</v>
      </c>
    </row>
    <row r="59" spans="1:6" ht="15">
      <c r="B59" s="14" t="s">
        <v>334</v>
      </c>
    </row>
    <row r="65" spans="1:1" ht="15">
      <c r="A65" s="5" t="s">
        <v>67</v>
      </c>
    </row>
    <row r="67" spans="1:1">
      <c r="A67" t="s">
        <v>323</v>
      </c>
    </row>
    <row r="68" spans="1:1">
      <c r="A68" t="s">
        <v>320</v>
      </c>
    </row>
    <row r="70" spans="1:1">
      <c r="A70" t="s">
        <v>70</v>
      </c>
    </row>
    <row r="71" spans="1:1">
      <c r="A71" t="s">
        <v>71</v>
      </c>
    </row>
    <row r="74" spans="1:1">
      <c r="A74" t="s">
        <v>324</v>
      </c>
    </row>
    <row r="75" spans="1:1">
      <c r="A75" t="s">
        <v>330</v>
      </c>
    </row>
    <row r="76" spans="1:1">
      <c r="A76" t="s">
        <v>325</v>
      </c>
    </row>
    <row r="77" spans="1:1">
      <c r="A77" s="17" t="s">
        <v>326</v>
      </c>
    </row>
    <row r="78" spans="1:1">
      <c r="A78" s="17" t="s">
        <v>339</v>
      </c>
    </row>
    <row r="79" spans="1:1">
      <c r="A79" t="s">
        <v>321</v>
      </c>
    </row>
    <row r="80" spans="1:1">
      <c r="A80" t="s">
        <v>75</v>
      </c>
    </row>
    <row r="81" spans="1:1">
      <c r="A81" t="s">
        <v>322</v>
      </c>
    </row>
    <row r="82" spans="1:1" ht="15">
      <c r="A82" s="3" t="s">
        <v>327</v>
      </c>
    </row>
    <row r="83" spans="1:1">
      <c r="A83" t="s">
        <v>329</v>
      </c>
    </row>
    <row r="84" spans="1:1" ht="15">
      <c r="A84" s="3" t="s">
        <v>331</v>
      </c>
    </row>
    <row r="85" spans="1:1" ht="15">
      <c r="A85" s="14" t="s">
        <v>332</v>
      </c>
    </row>
    <row r="86" spans="1:1" ht="15">
      <c r="A86" s="14" t="s">
        <v>331</v>
      </c>
    </row>
    <row r="87" spans="1:1">
      <c r="A87" s="19" t="s">
        <v>333</v>
      </c>
    </row>
    <row r="88" spans="1:1" ht="15">
      <c r="A88" s="14"/>
    </row>
    <row r="89" spans="1:1" ht="15">
      <c r="A89" s="14"/>
    </row>
    <row r="91" spans="1:1">
      <c r="A91" t="s">
        <v>83</v>
      </c>
    </row>
    <row r="92" spans="1:1">
      <c r="A92" t="s">
        <v>84</v>
      </c>
    </row>
    <row r="93" spans="1:1">
      <c r="A93" t="s">
        <v>85</v>
      </c>
    </row>
    <row r="94" spans="1:1">
      <c r="A94" t="s">
        <v>328</v>
      </c>
    </row>
    <row r="102" spans="1:1">
      <c r="A102" t="s">
        <v>93</v>
      </c>
    </row>
    <row r="103" spans="1:1">
      <c r="A103" t="s">
        <v>94</v>
      </c>
    </row>
    <row r="104" spans="1:1">
      <c r="A104" t="s">
        <v>95</v>
      </c>
    </row>
    <row r="105" spans="1:1">
      <c r="A105" t="s">
        <v>96</v>
      </c>
    </row>
    <row r="106" spans="1:1">
      <c r="A106" t="s">
        <v>97</v>
      </c>
    </row>
    <row r="107" spans="1:1">
      <c r="A107" t="s">
        <v>96</v>
      </c>
    </row>
    <row r="108" spans="1:1">
      <c r="A108" t="s">
        <v>98</v>
      </c>
    </row>
    <row r="109" spans="1:1">
      <c r="A109" t="s">
        <v>99</v>
      </c>
    </row>
    <row r="110" spans="1:1">
      <c r="A110" t="s">
        <v>118</v>
      </c>
    </row>
    <row r="116" spans="1:10" ht="15">
      <c r="A116" s="2" t="s">
        <v>105</v>
      </c>
      <c r="G116" t="s">
        <v>120</v>
      </c>
      <c r="H116" t="s">
        <v>121</v>
      </c>
    </row>
    <row r="117" spans="1:10" ht="15">
      <c r="A117" s="7" t="s">
        <v>214</v>
      </c>
      <c r="B117" s="9">
        <v>17930950886</v>
      </c>
      <c r="C117" s="6">
        <f>+B117*15%</f>
        <v>2689642632.9000001</v>
      </c>
      <c r="D117" s="6">
        <f>+B117+C117</f>
        <v>20620593518.900002</v>
      </c>
      <c r="G117" s="6">
        <v>51238465311</v>
      </c>
      <c r="H117" s="6">
        <f>+G117*0.8%</f>
        <v>409907722.48800004</v>
      </c>
      <c r="I117" s="6"/>
      <c r="J117" s="6"/>
    </row>
    <row r="118" spans="1:10" ht="15">
      <c r="A118" s="7" t="s">
        <v>244</v>
      </c>
      <c r="B118" s="9"/>
      <c r="C118" s="6"/>
      <c r="D118" s="6"/>
      <c r="G118" s="6"/>
      <c r="H118" s="6"/>
      <c r="I118" s="6"/>
      <c r="J118" s="6"/>
    </row>
    <row r="119" spans="1:10">
      <c r="A119" t="s">
        <v>215</v>
      </c>
      <c r="B119" s="6">
        <v>20620593519</v>
      </c>
      <c r="C119" s="6"/>
      <c r="D119" t="s">
        <v>109</v>
      </c>
      <c r="G119" s="6">
        <v>1944314670</v>
      </c>
      <c r="H119" s="6">
        <f>+G119*0.1%/100</f>
        <v>19443.146699999998</v>
      </c>
      <c r="I119" s="6"/>
      <c r="J119" s="6"/>
    </row>
    <row r="120" spans="1:10">
      <c r="A120" t="s">
        <v>216</v>
      </c>
      <c r="B120" s="6">
        <v>536589855</v>
      </c>
      <c r="D120" t="s">
        <v>108</v>
      </c>
      <c r="G120" s="6"/>
      <c r="H120" s="6"/>
      <c r="I120" s="6"/>
      <c r="J120" s="6"/>
    </row>
    <row r="121" spans="1:10">
      <c r="A121" t="s">
        <v>218</v>
      </c>
      <c r="B121">
        <v>1.603</v>
      </c>
      <c r="G121" s="6"/>
      <c r="H121" s="6"/>
      <c r="I121" s="6"/>
      <c r="J121" s="6"/>
    </row>
    <row r="122" spans="1:10">
      <c r="A122" t="s">
        <v>217</v>
      </c>
      <c r="B122">
        <v>0.93</v>
      </c>
      <c r="G122" s="6"/>
      <c r="H122" s="6"/>
      <c r="I122" s="6"/>
      <c r="J122" s="6"/>
    </row>
    <row r="123" spans="1:10">
      <c r="A123" t="s">
        <v>219</v>
      </c>
      <c r="B123" s="6">
        <v>214735366807</v>
      </c>
      <c r="D123" t="s">
        <v>224</v>
      </c>
      <c r="E123" t="s">
        <v>227</v>
      </c>
      <c r="F123" t="s">
        <v>225</v>
      </c>
      <c r="G123" s="6" t="s">
        <v>226</v>
      </c>
      <c r="H123" s="6"/>
      <c r="I123" s="6"/>
      <c r="J123" s="6"/>
    </row>
    <row r="124" spans="1:10">
      <c r="A124" t="s">
        <v>220</v>
      </c>
      <c r="D124" s="6">
        <v>23000000</v>
      </c>
      <c r="E124" s="6">
        <f>-D124</f>
        <v>-23000000</v>
      </c>
      <c r="F124" s="11">
        <v>0.1</v>
      </c>
      <c r="G124" s="6">
        <v>12</v>
      </c>
      <c r="H124" s="6"/>
      <c r="I124" s="6"/>
      <c r="J124" s="6"/>
    </row>
    <row r="125" spans="1:10">
      <c r="A125" t="s">
        <v>221</v>
      </c>
      <c r="D125" s="10">
        <f>PV(F124,G124,E124,0,0)</f>
        <v>156714911.92661798</v>
      </c>
      <c r="G125" s="6"/>
      <c r="H125" s="6"/>
      <c r="I125" s="6"/>
      <c r="J125" s="6"/>
    </row>
    <row r="126" spans="1:10">
      <c r="A126" t="s">
        <v>222</v>
      </c>
      <c r="B126" s="6">
        <v>21341474189</v>
      </c>
      <c r="C126" s="6">
        <v>229764597664</v>
      </c>
      <c r="D126" s="10">
        <f>+E124+D125</f>
        <v>133714911.92661798</v>
      </c>
      <c r="G126" s="6"/>
      <c r="H126" s="6"/>
      <c r="I126" s="6"/>
      <c r="J126" s="6"/>
    </row>
    <row r="127" spans="1:10">
      <c r="A127" t="s">
        <v>223</v>
      </c>
      <c r="B127" s="6"/>
      <c r="G127" s="6"/>
      <c r="H127" s="6"/>
      <c r="I127" s="6"/>
      <c r="J127" s="6"/>
    </row>
    <row r="128" spans="1:10">
      <c r="G128" s="6"/>
      <c r="H128" s="6"/>
      <c r="I128" s="6"/>
      <c r="J128" s="6"/>
    </row>
    <row r="129" spans="1:10">
      <c r="A129" t="s">
        <v>106</v>
      </c>
      <c r="G129" s="6"/>
      <c r="H129" s="6"/>
      <c r="I129" s="6" t="s">
        <v>122</v>
      </c>
      <c r="J129" s="6"/>
    </row>
    <row r="130" spans="1:10">
      <c r="A130" t="s">
        <v>114</v>
      </c>
      <c r="B130" t="s">
        <v>107</v>
      </c>
      <c r="C130" t="s">
        <v>242</v>
      </c>
      <c r="D130" t="s">
        <v>243</v>
      </c>
      <c r="G130" s="6"/>
      <c r="H130" s="6"/>
      <c r="I130" s="6"/>
      <c r="J130" s="6"/>
    </row>
    <row r="131" spans="1:10">
      <c r="A131" t="s">
        <v>110</v>
      </c>
      <c r="B131" t="s">
        <v>111</v>
      </c>
      <c r="G131" s="6"/>
      <c r="H131" s="6"/>
      <c r="I131" s="6"/>
      <c r="J131" s="6"/>
    </row>
    <row r="132" spans="1:10">
      <c r="A132" t="s">
        <v>112</v>
      </c>
      <c r="B132" t="s">
        <v>247</v>
      </c>
      <c r="G132" s="6"/>
      <c r="H132" s="6"/>
      <c r="I132" s="6"/>
      <c r="J132" s="6"/>
    </row>
    <row r="133" spans="1:10">
      <c r="A133" t="s">
        <v>113</v>
      </c>
      <c r="B133" s="6" t="s">
        <v>248</v>
      </c>
      <c r="E133" t="s">
        <v>256</v>
      </c>
      <c r="F133" t="s">
        <v>257</v>
      </c>
      <c r="G133" s="6"/>
      <c r="H133" s="6"/>
      <c r="I133" s="6"/>
      <c r="J133" s="6"/>
    </row>
    <row r="134" spans="1:10">
      <c r="A134" t="s">
        <v>115</v>
      </c>
      <c r="E134" t="s">
        <v>255</v>
      </c>
    </row>
    <row r="135" spans="1:10">
      <c r="A135" t="s">
        <v>116</v>
      </c>
      <c r="E135" t="s">
        <v>249</v>
      </c>
    </row>
    <row r="136" spans="1:10">
      <c r="A136" t="s">
        <v>117</v>
      </c>
      <c r="E136" t="s">
        <v>250</v>
      </c>
    </row>
    <row r="137" spans="1:10">
      <c r="A137" t="s">
        <v>123</v>
      </c>
      <c r="E137" t="s">
        <v>251</v>
      </c>
    </row>
    <row r="138" spans="1:10">
      <c r="A138" t="s">
        <v>213</v>
      </c>
      <c r="E138" t="s">
        <v>252</v>
      </c>
    </row>
    <row r="139" spans="1:10">
      <c r="A139" t="s">
        <v>209</v>
      </c>
      <c r="E139" t="s">
        <v>253</v>
      </c>
    </row>
    <row r="140" spans="1:10" ht="15">
      <c r="A140" t="s">
        <v>210</v>
      </c>
      <c r="E140" s="3" t="s">
        <v>254</v>
      </c>
    </row>
    <row r="141" spans="1:10">
      <c r="A141" t="s">
        <v>211</v>
      </c>
      <c r="E141" t="s">
        <v>258</v>
      </c>
    </row>
    <row r="142" spans="1:10">
      <c r="A142" t="s">
        <v>212</v>
      </c>
      <c r="E142" t="s">
        <v>259</v>
      </c>
    </row>
    <row r="143" spans="1:10">
      <c r="E143" t="s">
        <v>260</v>
      </c>
    </row>
    <row r="144" spans="1:10">
      <c r="A144" t="s">
        <v>126</v>
      </c>
      <c r="E144" t="s">
        <v>261</v>
      </c>
    </row>
    <row r="145" spans="1:5" ht="15">
      <c r="A145" s="2" t="s">
        <v>235</v>
      </c>
      <c r="E145" t="s">
        <v>262</v>
      </c>
    </row>
    <row r="146" spans="1:5">
      <c r="A146" t="s">
        <v>270</v>
      </c>
    </row>
    <row r="147" spans="1:5">
      <c r="A147" t="s">
        <v>271</v>
      </c>
    </row>
    <row r="148" spans="1:5">
      <c r="A148" t="s">
        <v>272</v>
      </c>
    </row>
    <row r="149" spans="1:5">
      <c r="A149" t="s">
        <v>273</v>
      </c>
    </row>
    <row r="150" spans="1:5" ht="15">
      <c r="A150" s="7" t="s">
        <v>274</v>
      </c>
    </row>
    <row r="152" spans="1:5" ht="15">
      <c r="A152" t="s">
        <v>245</v>
      </c>
      <c r="E152" s="3" t="s">
        <v>264</v>
      </c>
    </row>
    <row r="153" spans="1:5" ht="15">
      <c r="C153">
        <f>8+12</f>
        <v>20</v>
      </c>
      <c r="E153" s="3" t="s">
        <v>263</v>
      </c>
    </row>
    <row r="154" spans="1:5">
      <c r="A154" t="s">
        <v>127</v>
      </c>
      <c r="E154" t="s">
        <v>265</v>
      </c>
    </row>
    <row r="155" spans="1:5">
      <c r="A155" t="s">
        <v>128</v>
      </c>
      <c r="E155" t="s">
        <v>266</v>
      </c>
    </row>
    <row r="156" spans="1:5">
      <c r="A156" t="s">
        <v>129</v>
      </c>
      <c r="E156" t="s">
        <v>267</v>
      </c>
    </row>
    <row r="157" spans="1:5">
      <c r="A157" t="s">
        <v>124</v>
      </c>
    </row>
    <row r="158" spans="1:5">
      <c r="A158" t="s">
        <v>125</v>
      </c>
    </row>
    <row r="160" spans="1:5">
      <c r="A160" t="s">
        <v>236</v>
      </c>
    </row>
    <row r="161" spans="1:7">
      <c r="A161" t="s">
        <v>237</v>
      </c>
    </row>
    <row r="162" spans="1:7">
      <c r="A162" t="s">
        <v>238</v>
      </c>
    </row>
    <row r="163" spans="1:7">
      <c r="A163" t="s">
        <v>239</v>
      </c>
    </row>
    <row r="164" spans="1:7">
      <c r="A164" t="s">
        <v>240</v>
      </c>
    </row>
    <row r="165" spans="1:7">
      <c r="A165" t="s">
        <v>241</v>
      </c>
    </row>
    <row r="166" spans="1:7">
      <c r="A166" t="s">
        <v>268</v>
      </c>
    </row>
    <row r="167" spans="1:7">
      <c r="A167" t="s">
        <v>269</v>
      </c>
    </row>
    <row r="169" spans="1:7" ht="15">
      <c r="A169" s="3" t="s">
        <v>233</v>
      </c>
    </row>
    <row r="170" spans="1:7">
      <c r="A170" s="12" t="s">
        <v>234</v>
      </c>
    </row>
    <row r="171" spans="1:7" ht="15">
      <c r="A171" s="2" t="s">
        <v>130</v>
      </c>
    </row>
    <row r="172" spans="1:7" ht="15">
      <c r="A172" t="s">
        <v>136</v>
      </c>
      <c r="G172" s="7" t="s">
        <v>137</v>
      </c>
    </row>
    <row r="173" spans="1:7" ht="15">
      <c r="A173" t="s">
        <v>131</v>
      </c>
      <c r="B173" t="s">
        <v>140</v>
      </c>
      <c r="G173" s="7" t="s">
        <v>138</v>
      </c>
    </row>
    <row r="174" spans="1:7">
      <c r="A174" t="s">
        <v>132</v>
      </c>
      <c r="B174" t="s">
        <v>133</v>
      </c>
      <c r="C174" t="s">
        <v>143</v>
      </c>
      <c r="D174" t="s">
        <v>144</v>
      </c>
    </row>
    <row r="175" spans="1:7">
      <c r="A175" t="s">
        <v>134</v>
      </c>
      <c r="C175" t="s">
        <v>141</v>
      </c>
    </row>
    <row r="176" spans="1:7">
      <c r="A176" t="s">
        <v>135</v>
      </c>
    </row>
    <row r="177" spans="1:2">
      <c r="A177" t="s">
        <v>139</v>
      </c>
    </row>
    <row r="178" spans="1:2">
      <c r="B178" t="s">
        <v>142</v>
      </c>
    </row>
    <row r="179" spans="1:2">
      <c r="A179" t="s">
        <v>232</v>
      </c>
    </row>
    <row r="180" spans="1:2">
      <c r="A180" t="s">
        <v>145</v>
      </c>
    </row>
    <row r="181" spans="1:2">
      <c r="A181" t="s">
        <v>230</v>
      </c>
      <c r="B181" t="s">
        <v>231</v>
      </c>
    </row>
    <row r="182" spans="1:2">
      <c r="A182" t="s">
        <v>146</v>
      </c>
    </row>
    <row r="183" spans="1:2" ht="15">
      <c r="A183" s="3" t="s">
        <v>147</v>
      </c>
    </row>
    <row r="184" spans="1:2" ht="15">
      <c r="A184" t="s">
        <v>148</v>
      </c>
      <c r="B184" s="3" t="s">
        <v>153</v>
      </c>
    </row>
    <row r="185" spans="1:2" ht="15">
      <c r="A185" s="2" t="s">
        <v>149</v>
      </c>
    </row>
    <row r="186" spans="1:2">
      <c r="A186" t="s">
        <v>150</v>
      </c>
      <c r="B186" t="s">
        <v>151</v>
      </c>
    </row>
    <row r="187" spans="1:2">
      <c r="B187" t="s">
        <v>152</v>
      </c>
    </row>
    <row r="189" spans="1:2">
      <c r="A189" t="s">
        <v>154</v>
      </c>
    </row>
    <row r="190" spans="1:2">
      <c r="A190" t="s">
        <v>155</v>
      </c>
    </row>
    <row r="191" spans="1:2">
      <c r="A191" t="s">
        <v>156</v>
      </c>
    </row>
    <row r="192" spans="1:2">
      <c r="A192" t="s">
        <v>161</v>
      </c>
    </row>
    <row r="193" spans="1:1">
      <c r="A193" s="13" t="s">
        <v>157</v>
      </c>
    </row>
    <row r="194" spans="1:1" ht="15">
      <c r="A194" s="2" t="s">
        <v>163</v>
      </c>
    </row>
    <row r="195" spans="1:1">
      <c r="A195" t="s">
        <v>158</v>
      </c>
    </row>
    <row r="196" spans="1:1">
      <c r="A196" t="s">
        <v>159</v>
      </c>
    </row>
    <row r="197" spans="1:1">
      <c r="A197" t="s">
        <v>160</v>
      </c>
    </row>
    <row r="198" spans="1:1">
      <c r="A198" t="s">
        <v>162</v>
      </c>
    </row>
    <row r="200" spans="1:1">
      <c r="A200" t="s">
        <v>165</v>
      </c>
    </row>
    <row r="201" spans="1:1">
      <c r="A201" t="s">
        <v>166</v>
      </c>
    </row>
    <row r="202" spans="1:1">
      <c r="A202" t="s">
        <v>167</v>
      </c>
    </row>
    <row r="203" spans="1:1" ht="15">
      <c r="A203" s="3" t="s">
        <v>168</v>
      </c>
    </row>
    <row r="204" spans="1:1">
      <c r="A204" t="s">
        <v>169</v>
      </c>
    </row>
    <row r="205" spans="1:1">
      <c r="A205" t="s">
        <v>170</v>
      </c>
    </row>
    <row r="206" spans="1:1">
      <c r="A206" t="s">
        <v>171</v>
      </c>
    </row>
    <row r="207" spans="1:1" ht="15">
      <c r="A207" s="3" t="s">
        <v>172</v>
      </c>
    </row>
    <row r="208" spans="1:1">
      <c r="A208" t="s">
        <v>173</v>
      </c>
    </row>
    <row r="209" spans="1:2">
      <c r="A209" t="s">
        <v>174</v>
      </c>
    </row>
    <row r="210" spans="1:2">
      <c r="A210" t="s">
        <v>175</v>
      </c>
    </row>
    <row r="211" spans="1:2" ht="15">
      <c r="A211" s="3" t="s">
        <v>176</v>
      </c>
    </row>
    <row r="213" spans="1:2">
      <c r="A213" t="s">
        <v>177</v>
      </c>
    </row>
    <row r="215" spans="1:2">
      <c r="A215">
        <v>237017</v>
      </c>
      <c r="B215" t="s">
        <v>178</v>
      </c>
    </row>
    <row r="216" spans="1:2">
      <c r="A216">
        <v>1849</v>
      </c>
      <c r="B216" t="s">
        <v>179</v>
      </c>
    </row>
    <row r="217" spans="1:2">
      <c r="A217">
        <v>6414</v>
      </c>
      <c r="B217" t="s">
        <v>180</v>
      </c>
    </row>
    <row r="219" spans="1:2">
      <c r="A219" t="s">
        <v>181</v>
      </c>
    </row>
    <row r="220" spans="1:2" ht="15">
      <c r="A220" s="3" t="s">
        <v>182</v>
      </c>
    </row>
    <row r="222" spans="1:2">
      <c r="A222" t="s">
        <v>183</v>
      </c>
    </row>
    <row r="223" spans="1:2">
      <c r="A223" t="s">
        <v>185</v>
      </c>
    </row>
    <row r="224" spans="1:2">
      <c r="A224" t="s">
        <v>184</v>
      </c>
    </row>
    <row r="225" spans="1:2">
      <c r="A225" t="s">
        <v>186</v>
      </c>
    </row>
    <row r="226" spans="1:2">
      <c r="A226">
        <v>170000000</v>
      </c>
      <c r="B226" s="8">
        <v>45383</v>
      </c>
    </row>
    <row r="227" spans="1:2">
      <c r="A227">
        <f>+A226*4%</f>
        <v>6800000</v>
      </c>
    </row>
    <row r="230" spans="1:2">
      <c r="A230" t="s">
        <v>187</v>
      </c>
    </row>
    <row r="232" spans="1:2">
      <c r="A232" t="s">
        <v>188</v>
      </c>
    </row>
    <row r="233" spans="1:2">
      <c r="A233" t="s">
        <v>189</v>
      </c>
    </row>
    <row r="235" spans="1:2">
      <c r="A235" t="s">
        <v>190</v>
      </c>
    </row>
    <row r="236" spans="1:2">
      <c r="A236" t="s">
        <v>191</v>
      </c>
    </row>
    <row r="237" spans="1:2">
      <c r="A237" t="s">
        <v>192</v>
      </c>
    </row>
    <row r="238" spans="1:2">
      <c r="A238" t="s">
        <v>193</v>
      </c>
    </row>
    <row r="240" spans="1:2">
      <c r="A240" t="s">
        <v>194</v>
      </c>
    </row>
    <row r="242" spans="1:1">
      <c r="A242" t="s">
        <v>195</v>
      </c>
    </row>
    <row r="243" spans="1:1">
      <c r="A243" t="s">
        <v>196</v>
      </c>
    </row>
    <row r="244" spans="1:1">
      <c r="A244" t="s">
        <v>191</v>
      </c>
    </row>
    <row r="246" spans="1:1">
      <c r="A246" t="s">
        <v>197</v>
      </c>
    </row>
    <row r="248" spans="1:1" ht="15">
      <c r="A248" s="3" t="s">
        <v>198</v>
      </c>
    </row>
    <row r="249" spans="1:1">
      <c r="A249" t="s">
        <v>199</v>
      </c>
    </row>
    <row r="250" spans="1:1">
      <c r="A250" t="s">
        <v>200</v>
      </c>
    </row>
    <row r="252" spans="1:1">
      <c r="A252" t="s">
        <v>201</v>
      </c>
    </row>
    <row r="253" spans="1:1">
      <c r="A253" t="s">
        <v>202</v>
      </c>
    </row>
    <row r="254" spans="1:1">
      <c r="A254" t="s">
        <v>203</v>
      </c>
    </row>
    <row r="255" spans="1:1" ht="15">
      <c r="A255" s="3" t="s">
        <v>204</v>
      </c>
    </row>
    <row r="257" spans="1:1">
      <c r="A257" t="s">
        <v>205</v>
      </c>
    </row>
    <row r="259" spans="1:1">
      <c r="A259" t="s">
        <v>206</v>
      </c>
    </row>
    <row r="260" spans="1:1">
      <c r="A260" t="s">
        <v>207</v>
      </c>
    </row>
    <row r="261" spans="1:1">
      <c r="A261" t="s">
        <v>208</v>
      </c>
    </row>
    <row r="264" spans="1:1" ht="15">
      <c r="A264" s="2" t="s">
        <v>228</v>
      </c>
    </row>
    <row r="265" spans="1:1">
      <c r="A265" t="s">
        <v>229</v>
      </c>
    </row>
    <row r="268" spans="1:1">
      <c r="A268" t="s">
        <v>246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3" workbookViewId="0">
      <selection activeCell="F20" sqref="F20"/>
    </sheetView>
  </sheetViews>
  <sheetFormatPr baseColWidth="10" defaultRowHeight="14.25"/>
  <cols>
    <col min="1" max="1" width="21.625" bestFit="1" customWidth="1"/>
    <col min="4" max="4" width="20" bestFit="1" customWidth="1"/>
    <col min="5" max="5" width="19.25" bestFit="1" customWidth="1"/>
    <col min="6" max="6" width="42.5" bestFit="1" customWidth="1"/>
    <col min="7" max="7" width="49.125" bestFit="1" customWidth="1"/>
  </cols>
  <sheetData>
    <row r="1" spans="1:7" ht="15">
      <c r="A1" s="16" t="s">
        <v>340</v>
      </c>
      <c r="B1" s="16" t="s">
        <v>341</v>
      </c>
      <c r="C1" s="16" t="s">
        <v>342</v>
      </c>
      <c r="D1" s="16" t="s">
        <v>343</v>
      </c>
      <c r="E1" s="16" t="s">
        <v>344</v>
      </c>
      <c r="F1" s="16" t="s">
        <v>345</v>
      </c>
      <c r="G1" s="16" t="s">
        <v>346</v>
      </c>
    </row>
    <row r="5" spans="1:7">
      <c r="A5" t="s">
        <v>347</v>
      </c>
    </row>
    <row r="6" spans="1:7">
      <c r="A6" t="s">
        <v>348</v>
      </c>
    </row>
    <row r="7" spans="1:7">
      <c r="A7" t="s">
        <v>349</v>
      </c>
    </row>
    <row r="8" spans="1:7">
      <c r="A8" t="s">
        <v>350</v>
      </c>
    </row>
    <row r="9" spans="1:7">
      <c r="A9" t="s">
        <v>351</v>
      </c>
    </row>
    <row r="35" spans="1:3" ht="90">
      <c r="A35" s="24" t="s">
        <v>358</v>
      </c>
      <c r="C35" t="s">
        <v>359</v>
      </c>
    </row>
    <row r="36" spans="1:3">
      <c r="C36" t="s">
        <v>360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OTORGAMIENTO DE CREDITOS</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Cardona Marin</dc:creator>
  <cp:lastModifiedBy>Leydi Johanna Alonso Torres</cp:lastModifiedBy>
  <dcterms:created xsi:type="dcterms:W3CDTF">2024-05-29T15:28:12Z</dcterms:created>
  <dcterms:modified xsi:type="dcterms:W3CDTF">2024-06-11T21:59:30Z</dcterms:modified>
</cp:coreProperties>
</file>