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hartEx1.xml" ContentType="application/vnd.ms-office.chartex+xml"/>
  <Override PartName="/xl/persons/person.xml" ContentType="application/vnd.ms-excel.person+xml"/>
  <Override PartName="/xl/threadedComments/threadedComment1.xml" ContentType="application/vnd.ms-excel.threadedcomments+xml"/>
  <Override PartName="/xl/charts/colors20.xml" ContentType="application/vnd.ms-office.chartcolorstyle+xml"/>
  <Override PartName="/xl/charts/style20.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V:\1. Respaldo 2024\PLANES ACCIÓN, ESPECIFICOS Y PROGRAMAS\VIGENCIA 2026\"/>
    </mc:Choice>
  </mc:AlternateContent>
  <bookViews>
    <workbookView xWindow="0" yWindow="0" windowWidth="19335" windowHeight="11730"/>
  </bookViews>
  <sheets>
    <sheet name="Matriz de riesgos 2025" sheetId="1" r:id="rId1"/>
  </sheets>
  <definedNames>
    <definedName name="_xlchart.v2.0" hidden="1">'Matriz de riesgos 2025'!$C$271:$C$275</definedName>
    <definedName name="_xlchart.v2.1" hidden="1">'Matriz de riesgos 2025'!$E$271:$E$275</definedName>
    <definedName name="_xlnm.Print_Area" localSheetId="0">'Matriz de riesgos 2025'!$D$1:$AN$109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5" i="1" l="1"/>
  <c r="D274" i="1"/>
  <c r="D273" i="1"/>
  <c r="D272" i="1"/>
  <c r="D271" i="1"/>
  <c r="I266" i="1"/>
  <c r="I265" i="1"/>
  <c r="I264" i="1"/>
  <c r="I263" i="1"/>
  <c r="I259" i="1"/>
  <c r="I258" i="1"/>
  <c r="I257" i="1"/>
  <c r="I256" i="1"/>
  <c r="X253" i="1"/>
  <c r="I253" i="1"/>
  <c r="I252" i="1"/>
  <c r="I251" i="1"/>
  <c r="I250" i="1"/>
  <c r="I249" i="1"/>
  <c r="N247" i="1"/>
  <c r="V240" i="1"/>
  <c r="S240" i="1"/>
  <c r="O240" i="1"/>
  <c r="S236" i="1"/>
  <c r="O236" i="1"/>
  <c r="S232" i="1"/>
  <c r="O232" i="1"/>
  <c r="V227" i="1"/>
  <c r="S227" i="1"/>
  <c r="O227" i="1"/>
  <c r="V206" i="1"/>
  <c r="O206" i="1"/>
  <c r="O202" i="1"/>
  <c r="AA198" i="1"/>
  <c r="V197" i="1"/>
  <c r="O197" i="1"/>
  <c r="Y193" i="1"/>
  <c r="V193" i="1"/>
  <c r="O193" i="1"/>
  <c r="Y184" i="1"/>
  <c r="V184" i="1"/>
  <c r="O184" i="1"/>
  <c r="V180" i="1"/>
  <c r="O180" i="1"/>
  <c r="O177" i="1"/>
  <c r="O174" i="1"/>
  <c r="V171" i="1"/>
  <c r="O171" i="1"/>
  <c r="O165" i="1"/>
  <c r="AA163" i="1"/>
  <c r="O162" i="1"/>
  <c r="AA160" i="1"/>
  <c r="O159" i="1"/>
  <c r="AA157" i="1"/>
  <c r="V156" i="1"/>
  <c r="S156" i="1"/>
  <c r="O156" i="1"/>
  <c r="J156" i="1"/>
  <c r="O153" i="1"/>
  <c r="O150" i="1"/>
  <c r="V147" i="1"/>
  <c r="S147" i="1"/>
  <c r="O147" i="1"/>
  <c r="V144" i="1"/>
  <c r="S144" i="1"/>
  <c r="O144" i="1"/>
  <c r="V141" i="1"/>
  <c r="S141" i="1"/>
  <c r="O141" i="1"/>
  <c r="Y136" i="1"/>
  <c r="V136" i="1"/>
  <c r="O136" i="1"/>
  <c r="O135" i="1"/>
  <c r="AA132" i="1"/>
  <c r="Y131" i="1"/>
  <c r="V131" i="1"/>
  <c r="S131" i="1"/>
  <c r="O131" i="1"/>
  <c r="K131" i="1"/>
  <c r="O127" i="1"/>
  <c r="V123" i="1"/>
  <c r="O123" i="1"/>
  <c r="Y119" i="1"/>
  <c r="V119" i="1"/>
  <c r="O119" i="1"/>
  <c r="O112" i="1"/>
  <c r="K112" i="1"/>
  <c r="V108" i="1"/>
  <c r="S108" i="1"/>
  <c r="O108" i="1"/>
  <c r="AA105" i="1"/>
  <c r="V102" i="1"/>
  <c r="O102" i="1"/>
  <c r="J102" i="1"/>
  <c r="O92" i="1"/>
  <c r="K92" i="1"/>
  <c r="AA89" i="1"/>
  <c r="O88" i="1"/>
  <c r="O84" i="1"/>
  <c r="AA81" i="1"/>
  <c r="O80" i="1"/>
  <c r="K80" i="1"/>
  <c r="AB74" i="1"/>
  <c r="O73" i="1"/>
  <c r="Y67" i="1"/>
  <c r="V67" i="1"/>
  <c r="O67" i="1"/>
  <c r="AB64" i="1"/>
  <c r="AA64" i="1"/>
  <c r="V59" i="1"/>
  <c r="O59" i="1"/>
  <c r="AA56" i="1"/>
  <c r="S55" i="1"/>
  <c r="O55" i="1"/>
  <c r="O51" i="1"/>
  <c r="Y44" i="1"/>
  <c r="V44" i="1"/>
  <c r="O44" i="1"/>
  <c r="O41" i="1"/>
  <c r="V38" i="1"/>
  <c r="O38" i="1"/>
  <c r="V35" i="1"/>
  <c r="O35" i="1"/>
  <c r="V30" i="1"/>
  <c r="S30" i="1"/>
  <c r="O30" i="1"/>
  <c r="V27" i="1"/>
  <c r="O27" i="1"/>
  <c r="V21" i="1"/>
  <c r="S21" i="1"/>
  <c r="O21" i="1"/>
  <c r="V17" i="1"/>
  <c r="S17" i="1"/>
  <c r="O17" i="1"/>
  <c r="Y13" i="1"/>
  <c r="V13" i="1"/>
  <c r="S13" i="1"/>
  <c r="O13" i="1"/>
  <c r="I260" i="1" l="1"/>
  <c r="J257" i="1" s="1"/>
  <c r="I267" i="1"/>
  <c r="J265" i="1" s="1"/>
  <c r="I254" i="1"/>
  <c r="D276" i="1"/>
  <c r="E273" i="1" s="1"/>
  <c r="J259" i="1"/>
  <c r="J266" i="1"/>
  <c r="J256" i="1" l="1"/>
  <c r="J258" i="1"/>
  <c r="E275" i="1"/>
  <c r="E272" i="1"/>
  <c r="E271" i="1"/>
  <c r="E274" i="1"/>
  <c r="J263" i="1"/>
  <c r="J264" i="1"/>
</calcChain>
</file>

<file path=xl/comments1.xml><?xml version="1.0" encoding="utf-8"?>
<comments xmlns="http://schemas.openxmlformats.org/spreadsheetml/2006/main">
  <authors>
    <author>tc={7E99FFAB-4F4C-468F-B78B-5D8FE648C183}</author>
    <author>Giovanny Muñoz martinez</author>
  </authors>
  <commentList>
    <comment ref="B128"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Falta registrar el riesgo en la SVE</t>
        </r>
      </text>
    </comment>
    <comment ref="B207" authorId="1" shapeId="0">
      <text>
        <r>
          <rPr>
            <sz val="36"/>
            <color indexed="81"/>
            <rFont val="Tahoma"/>
            <family val="2"/>
          </rPr>
          <t>Falta registrarlo en la SVE</t>
        </r>
      </text>
    </comment>
  </commentList>
</comments>
</file>

<file path=xl/sharedStrings.xml><?xml version="1.0" encoding="utf-8"?>
<sst xmlns="http://schemas.openxmlformats.org/spreadsheetml/2006/main" count="1294" uniqueCount="794">
  <si>
    <t>Pagina: 1 de 1</t>
  </si>
  <si>
    <t>Código: GE-FR-016</t>
  </si>
  <si>
    <t>Vigente a partir de: 30/10/2025</t>
  </si>
  <si>
    <t>Versión: 1</t>
  </si>
  <si>
    <t xml:space="preserve">OBJETIVO ESTRATÉGICO: </t>
  </si>
  <si>
    <t>PROCESO</t>
  </si>
  <si>
    <t>DEPENDENCIA</t>
  </si>
  <si>
    <t>No.</t>
  </si>
  <si>
    <t>NOMBRE DEL RIESGO</t>
  </si>
  <si>
    <t>CLASE</t>
  </si>
  <si>
    <t xml:space="preserve"> CAUSA</t>
  </si>
  <si>
    <t>CONSECUENCIA</t>
  </si>
  <si>
    <t>RIESGO INHERENTE</t>
  </si>
  <si>
    <t xml:space="preserve"> ZONA DE RIESGO</t>
  </si>
  <si>
    <t>CONTROL 1</t>
  </si>
  <si>
    <t>EVALUACIÓN DEL CONTROL</t>
  </si>
  <si>
    <t>CONTROL 2</t>
  </si>
  <si>
    <t>CONTROL 3</t>
  </si>
  <si>
    <t>CONTROL 4</t>
  </si>
  <si>
    <t>RIESGO RESIDUAL</t>
  </si>
  <si>
    <t>ESTRATÉGIA PARA COMBATIR EL RIESGO</t>
  </si>
  <si>
    <t>PLAN DE MITIGACIÓN</t>
  </si>
  <si>
    <t>REGISTRO</t>
  </si>
  <si>
    <t>RESPONSABLE</t>
  </si>
  <si>
    <t>RESULTADO</t>
  </si>
  <si>
    <t>PLAN DE CONTINGENCIA
(APLICA EN LA MATERIALIZACIÓN DEL RIESGOS)</t>
  </si>
  <si>
    <t>Dependencia</t>
  </si>
  <si>
    <t>PROBABILIDAD</t>
  </si>
  <si>
    <t>IMPACTO</t>
  </si>
  <si>
    <t>ACCIONES</t>
  </si>
  <si>
    <t>FECHA INICIAL</t>
  </si>
  <si>
    <t>FECHA FINAL</t>
  </si>
  <si>
    <t>ACCIÓNES</t>
  </si>
  <si>
    <t>FECHA</t>
  </si>
  <si>
    <t>Fecha 
actualización</t>
  </si>
  <si>
    <t>Gestión Jurídica</t>
  </si>
  <si>
    <t>Oficina Asesora Jurídica</t>
  </si>
  <si>
    <t>Posibilidad de daño antijurídico sobre recursos públicos por pago de sentencias en contra de la entidad a causa de la omisión del apoderado en la apelación de las decisiones judiciales.</t>
  </si>
  <si>
    <t>Fiscal</t>
  </si>
  <si>
    <t>Omisión del apoderado en la apelación de las decisiones judiciales.</t>
  </si>
  <si>
    <t>Pago de sentencias  sin el agotamiento de recursos. Perdida reputacional.  Daño antijurídico. Investigaciones disciplinarias.</t>
  </si>
  <si>
    <t>ALTA</t>
  </si>
  <si>
    <t>El jefe de la Oficina Asesora Jurídica, verifica la oportunidad y pertinencia de la defensa, designando al apoderado judicial idóneo conforme al asunto, para que este elabore y deje registro de la apelación de la sentencia de primera instancia dentro de los términos. Mediante correo dirigido al apoderado.</t>
  </si>
  <si>
    <t>El apoderado judicial a cargo del proceso efectúo la revisión periódica del estado de los procesos y de forma semenestral remite al jefe de la oficina asesora jurídica relación del estado de los mismos en aras de verificar la existencia de acciones a prevenir.</t>
  </si>
  <si>
    <t>El apoderado designado, verifica el trámite correspondiente ante el despacho judicial que decidió en primera instancia, dejando registro de la radicación de la apelación, en la respectiva plataforma y/o correo electrónico del despacho judicial.</t>
  </si>
  <si>
    <t>El comité de defensa es la instancia interna para que se presenten los casos de carácter delicado por su especialidad o riesgo de pérdida, en este comité se reúnen los abogados y el jefe en aras de reforzar los argumentos de defensa.</t>
  </si>
  <si>
    <t>El jefe de la oficina asesora jurídica y el apoderado, verifican los estados y actuaciones procesales relacionadas por los apoderados en forma semanal, en donde el apoderado deja registro de cada actuación procesal, la información queda soportada en correo u oficio.</t>
  </si>
  <si>
    <t>El jefe designo todas las demandas notificadas en contra a la entidad y la presentación de las que requería en año 2025, la designación fue conforme al reparto interno y la especialidad del abogado.</t>
  </si>
  <si>
    <t>El jefe mediante el comité de defensa judicial de la Oficina Asesora Jurídica, realiza análisis y retroalimentación de los argumentos de defensa para contestar las demandas e interponer recursos, se reune el comité cada vez que se notifica la admisión de demandas con asuntos sensibles y cuando exista una sentencia en contra, se deja registro en acta de reunión.</t>
  </si>
  <si>
    <t>Se cumplió con el registro de acciones y de verificación de cada actuación, presentando los memoriales y recursos procedentes.</t>
  </si>
  <si>
    <t>MODERADA</t>
  </si>
  <si>
    <t>Reducir</t>
  </si>
  <si>
    <t>1. Adicionar los controles aplicados por la Oficina Asesora Jurídica dentro del Procedimiento para ejercer la representación judicial.</t>
  </si>
  <si>
    <t>Procedimiento actualizado y socializado</t>
  </si>
  <si>
    <t>1. Jefe Oficina Asesora Jurídica</t>
  </si>
  <si>
    <t xml:space="preserve">Se realizó el fortalecimiento de los controles en el procedimiento representación judicial  con fecha 26-12-2025. </t>
  </si>
  <si>
    <t>1. El apoderado designado deberá informar y realizar el trámite del pago sobre la sentencia desfavorable en segunda instancia, dentro de los términos judiciales establecidos.</t>
  </si>
  <si>
    <t>Informe</t>
  </si>
  <si>
    <t>Preventivo</t>
  </si>
  <si>
    <t>Detectivo</t>
  </si>
  <si>
    <t>Correctivo</t>
  </si>
  <si>
    <t>Posibilidad de pérdida reputacional por no generar dentro de los términos exigidos  la respuesta a las acciones de tutelas  a causa de la omisión o entrega incompleta de la información que sirve de insumo a la Oficina Asesora Jurídica.</t>
  </si>
  <si>
    <t>Ejecución y administración de procesos (pérdida reputacional)</t>
  </si>
  <si>
    <t>Omisión o entrega incompleta de la información en calidad de insumo a la Oficina Asesora Jurídica.</t>
  </si>
  <si>
    <t>Multas y saciones al Director(a) General del FORPO.
Privación de la libertad de los responsables.</t>
  </si>
  <si>
    <t>El jefe de la Oficina Asesora Jurídica, valida que se de respuesta  al requerimiento de la entidad judicial cuando se recibe una acción de tutela, se deja registro en el correo electrónico enviado al abogado designado por reparto y en el correo de notificaciones judiciales.</t>
  </si>
  <si>
    <t>Se analizaron los hechos y fundamento por los cuales se pretende la protección del derecho fundamental, en aras de definir la línea de defensa de la entidad</t>
  </si>
  <si>
    <t>El abogado designado, valida los hechos en los cuales se fundamenta la tutela y solicita a la dependencia que por su competencia cuenta con el insumo documental, dejando constancia electrónica y/o en oficio.</t>
  </si>
  <si>
    <t>La información se recopila con la dependencia vinculada a la acción y se brinda acompañamiento en la emisión de respuesta, salvaguardando la respuesta de fondo</t>
  </si>
  <si>
    <t>El abogado asignado, verifica que el fallo de tutela sea favorable para la entidad, de lo contrario tramita el cumplimiento al mismo, dejando constancia electrónica y/o en oficio ante el área que corresponda su acatamiento.</t>
  </si>
  <si>
    <t>En caso de que el fallo sea desfavorable el abogado asignado propende por la interposición de los recursos pertinentes.</t>
  </si>
  <si>
    <t xml:space="preserve">1. Elaborar el procedimiento que contenga los pasos a seguir y controles para la contestación de tutelas. 2. Socialización y/o circular a las diferentes áreas de la Entidad, con el fin de conocer y dar relevancia a la entrega de la información de manera oportuna ante los requerimientos judiciales. </t>
  </si>
  <si>
    <t>Procedimiento actualizado y socializado.</t>
  </si>
  <si>
    <t>1. Solicitar ante el despacho judicial la ampliación del término de contestación a la acción de tutela para dar respuesta.
2. Dar respuesta al fallo o desacato de la acción de tutela dentro de los términos impuestos por el despacho judicial.</t>
  </si>
  <si>
    <t xml:space="preserve">Comunicaciones
</t>
  </si>
  <si>
    <t>detectivo</t>
  </si>
  <si>
    <t>Actos de corrupción por la posibilidad de recibir o solicitar cualquier dadiva en beneficio propio o de terceros, para el favorecimiento de un contratista en la no imposición de sanciones por incumplimientos parciales o totales de contratos.</t>
  </si>
  <si>
    <t>Corrupción</t>
  </si>
  <si>
    <t>Favorecimiento a contratistas, en la no imposición de sanciones por incumplimientos parciales o totales de contratos.</t>
  </si>
  <si>
    <t>Demandas en contra de la entidad,
perdida de imagen y credibidad.
Investigaciones disciplinarias, fiscales y penales.</t>
  </si>
  <si>
    <t>El jefe de la Oficina Asesora Jurídica deberá validar que se dé la sanción impuesta al contratista este acorde a la realidad de los hechos que dieron lugar al presunto incumplimiento contractual.</t>
  </si>
  <si>
    <t>Se efectúa acompañamiento y verificación en todas las etapas del proceso sancionatorio, dentro del cual se le concede al contratista la oportunidad procesal de ejercer su derecho a la defensa, la cual se puede verificar en la participación del jefe de la oficina en las audiencias y en la firma de los actos administrativos derivados de las mismas.</t>
  </si>
  <si>
    <t xml:space="preserve">
El abogado designado, deberá expedir el respectivo acto administrativo de la sanción o archivo del proceso administrativo sancionatorio acorde a la realidad de los hechos que dieron lugar al presunto incumplimiento contractual. </t>
  </si>
  <si>
    <t>El abogado sustanciador a cargo del proceso sancionatorio verifica el acervo probatorio aportado por el contratista y las causas que motivaron el presunto incumplimiento lo cual se concluye en el acto de sanción o terminación sin sanción.</t>
  </si>
  <si>
    <t>1. Adicionar los controles aplicados por la Oficina Asesora Jurídica dentro del Procedimiento administrativo sancionatorio contractual.
2. Realizar sensibilización en el equipo de la Oficina Asesora de Planeación en el tema de anticorrupción.</t>
  </si>
  <si>
    <t>Acta de reunión y registro de asistencia.</t>
  </si>
  <si>
    <t>1. Realizar informe al Director General sobre posibles actos de corrupción, con el fin que se tomen las decisiones pertinentes.</t>
  </si>
  <si>
    <t>Posibilidad de pérdida de los recursos públicos de la entidad por la  caducidad generada por la entrega incompleta de los títulos para ejercer la acción de cobro.</t>
  </si>
  <si>
    <t>Entrega incompleta de los títulos para ejercer la acción de cobro.</t>
  </si>
  <si>
    <t>Detrimento patrimonial por perdida de recursos</t>
  </si>
  <si>
    <t>EXTREMA</t>
  </si>
  <si>
    <t>El abogado encargado del cobro de cartera de la entidad, verifica el estado de los procesos ejecutivos y coactivos con el fin de cumplir los términos para el recaudo de cartera en forma diaria, dejado registro en expedientes digitales y físicos.</t>
  </si>
  <si>
    <t xml:space="preserve">	Se efectuó la verificación de cada proceso y se dejó constancia en los expacientes digitales y físicos de cada proceso</t>
  </si>
  <si>
    <t>Jefe de la Oficina Asesora Jurídica y el abogado encargado, verifican los títulos se encuentren con la documentación completa, cada vez que se requiera el cobro de una obligación contenida en un título ejecutivo complejo, dejando registro en  oficio y correo electrónico.</t>
  </si>
  <si>
    <t>Al recibir los títulos para cobro se analiza la procedencia y vigencia de la obligación clara expresa y exigible</t>
  </si>
  <si>
    <t>Jefe de la Oficina Asesora Jurídica y el abogado encargado, verifica que exista el pago total de la obligación o procedencia de excepción probada, cada vez que se requiera, dejando registro en oficio,  en acto administrativo o constancia judicial.</t>
  </si>
  <si>
    <t>Se dejó constancia en los expedientes físicos y digitales las certificaciones de los pagos efectuados por cada obligación</t>
  </si>
  <si>
    <t>Jefe de la oficina asesora jurídica, verifica los estados y actuaciones administrativas y procesales, en forma semanal, dejando registro en correo u oficio.</t>
  </si>
  <si>
    <t>Se entregó relación de los procesos activos y sus estados</t>
  </si>
  <si>
    <t>1.  Adicionar los controles aplicados por la Oficina Asesora Jurídica dentro del Procedimiento administrativo de cobro coactivo.</t>
  </si>
  <si>
    <t>Procedimiento actualizado</t>
  </si>
  <si>
    <t>1. Continuar con la acción de cobro, en procesos coactivos, si la prescripción es posterior  al mandamiento de pago.
2. Aplicar el proceso monitoreo en procesos ejecutivos.</t>
  </si>
  <si>
    <t>Gestión de créditos y cartera</t>
  </si>
  <si>
    <t>Grupo créditos y cartera</t>
  </si>
  <si>
    <t>Posibilidad de afectación económica y reputacional por falta de aprobación de créditos, debido  al presupuesto limitado para la satisfacción de la demanda del mercado objetivo.</t>
  </si>
  <si>
    <t>Ejecución y administración de procesos (pérdida económica)</t>
  </si>
  <si>
    <t>Presupuesto limitado para la satisfacción de la demanda del mercado objetivo</t>
  </si>
  <si>
    <r>
      <t>Insatisfacción del cliente. 
Dismunición de la cartera financiera y de los ingresos y</t>
    </r>
    <r>
      <rPr>
        <sz val="60"/>
        <rFont val="Calibri"/>
        <family val="2"/>
      </rPr>
      <t xml:space="preserve"> utilidades,</t>
    </r>
    <r>
      <rPr>
        <sz val="60"/>
        <color theme="1"/>
        <rFont val="Calibri"/>
        <family val="2"/>
      </rPr>
      <t xml:space="preserve">  de la Entidad</t>
    </r>
  </si>
  <si>
    <t xml:space="preserve">Coordinador del Grupo Créditos y Cartera verifica, el valor a ejecutar  de manera mensual durante la vigencia de acuerdo con el presupuesto aprobado en Plan Anual de Adquisiciones. </t>
  </si>
  <si>
    <t>Coordinador del grupo Créditos y Cartera, verifica el comportamineto de la ejecución del presupuesto de la vigencia y si es el caso advierte a través de comunicación oficial a la Dirección General de la Entidad sobre el agotamiento de los recursos para colocación de créditos.</t>
  </si>
  <si>
    <t xml:space="preserve">Reducir </t>
  </si>
  <si>
    <t xml:space="preserve">1.  Presentar ante el Subcomité de créditos, la propuesta de garantizar la colocación como mínimo del valor recaudado por concepto de capital. 
2. Presentar a la Dirección General de la Entidad la proyección para la ejecución mensual. </t>
  </si>
  <si>
    <t>18/06/2025
18/06/2025</t>
  </si>
  <si>
    <t>16/12/2025
16/12/2025</t>
  </si>
  <si>
    <r>
      <t xml:space="preserve"> 
1. Acta de Subcomité de creditos
2</t>
    </r>
    <r>
      <rPr>
        <b/>
        <sz val="72"/>
        <color theme="1"/>
        <rFont val="Calibri"/>
        <family val="2"/>
      </rPr>
      <t>.</t>
    </r>
    <r>
      <rPr>
        <sz val="72"/>
        <color theme="1"/>
        <rFont val="Calibri"/>
        <family val="2"/>
      </rPr>
      <t xml:space="preserve"> Comunicación Oficial con proyección de ejecución </t>
    </r>
  </si>
  <si>
    <t>Coordinador Grupo Créditos y Cartera</t>
  </si>
  <si>
    <t xml:space="preserve">1. Ejecutar actividades de fidelización y retención de clientes, en procura de evitar la disminución de la cartera financiera de la Entidad. 
</t>
  </si>
  <si>
    <t xml:space="preserve">1. Informe presentado a la Girección General informando el impacto generado en los grupos de valor y partes interesadas. </t>
  </si>
  <si>
    <t>Actos de corrupción por la posibilidad de recibir o solicitar dádivas o beneficios a nombre propio o de terceros, debido a la omisión o actuación inadecuada por parte de un funcionario  en las actividades relacionadas con el análisis y/o aprobación de las solicitudes de crédito o en la administración de la cartera financiera.</t>
  </si>
  <si>
    <r>
      <t>Omisión o actuación inadecuada</t>
    </r>
    <r>
      <rPr>
        <sz val="60"/>
        <color rgb="FF00B050"/>
        <rFont val="Calibri"/>
        <family val="2"/>
      </rPr>
      <t xml:space="preserve"> </t>
    </r>
    <r>
      <rPr>
        <sz val="60"/>
        <rFont val="Calibri"/>
        <family val="2"/>
      </rPr>
      <t xml:space="preserve">por parte de un funcionario </t>
    </r>
    <r>
      <rPr>
        <sz val="60"/>
        <color theme="1"/>
        <rFont val="Calibri"/>
        <family val="2"/>
      </rPr>
      <t>en las actividades desarrolladas para el análisis y aprobación de las solicitudes de crédito o en la administración de la cartera financiera.</t>
    </r>
  </si>
  <si>
    <t>Afectación de la imagen reputacional de la entidad, pérdida de recursos y patrimonio, investigaciones dIciplinarias</t>
  </si>
  <si>
    <t>Coordinador Grupo Créditos y Cartera gestiona el envío de una encuesta de satisfacción una vez que se realice la aprobación de solicitudes de créditos,  evaluando con los beneficiarios si algún funcionario de la entidad le solicitó dádivas para adelantar su trámite de manera más ágil o sin el lleno de los requisitos.</t>
  </si>
  <si>
    <t>Coordinador Grupo Créditos y Cartera verifica en forma aleatoria las condiciones de los créditos vigentes en la cartera financiera de la Entidad, determinando posibles actos de corrupción.</t>
  </si>
  <si>
    <t>1. Presentar informe de resultados de encuesta trimestralmente.
2. Acta de verificación de las condiciones de créditos vigentes en la cartera financiera semestralmente.</t>
  </si>
  <si>
    <t>18/06/2025
01/10/2025
18/06/2025</t>
  </si>
  <si>
    <t>10/10/2025
03/02/2026
03/02/2026</t>
  </si>
  <si>
    <r>
      <t>1. Informe de satisfacción del cliente
2</t>
    </r>
    <r>
      <rPr>
        <b/>
        <sz val="72"/>
        <color theme="1"/>
        <rFont val="Calibri"/>
        <family val="2"/>
      </rPr>
      <t>.</t>
    </r>
    <r>
      <rPr>
        <sz val="72"/>
        <color theme="1"/>
        <rFont val="Calibri"/>
        <family val="2"/>
      </rPr>
      <t xml:space="preserve"> Acta de verificación </t>
    </r>
  </si>
  <si>
    <t xml:space="preserve">1. Informar al Dirección  General sobre los posibles hechos de corrupción, para la toma de decisiones correspondientes. </t>
  </si>
  <si>
    <t xml:space="preserve">1. Comunicación oficial dirigdo a la Dirección General </t>
  </si>
  <si>
    <t>%</t>
  </si>
  <si>
    <t>Posibilidad de efecto dañoso sobre intereses patrimoniales de naturaleza pública, por la no recuperación de recursos de la cartera vencida debido a la omisión en la gestión de cobro persuasivo y jurídico.</t>
  </si>
  <si>
    <t>Omisión en la gestión de cobro persuasivo.</t>
  </si>
  <si>
    <t>Pérdida de recursos y patrimonio.
Investigaciones disciplinarias</t>
  </si>
  <si>
    <t xml:space="preserve">El analista de cartera verifica las causas de vencimiento de los créditos, posteriormente el gestor de cobranza toma contacto con los clientes, dejando registro en el sistema de la gestión de cobro realizada. </t>
  </si>
  <si>
    <t>El gestor de cobranza verifica el estado de la cartera que se encuentra en cobro jurídico, a partir de la información suministrada por la Oficina Asesora Jurídica, dejando registro por medio de comunicación oficial de forma semestral</t>
  </si>
  <si>
    <t>1. Presentar a la Dirección General el informe de resultados obtenidos por la gestión de cobro realizada trimestralmente</t>
  </si>
  <si>
    <t>18/06/2025
01/10/2025</t>
  </si>
  <si>
    <t>10/10/2025
03/02/2026</t>
  </si>
  <si>
    <t xml:space="preserve">1. informe de cartera con detalle de resultados obtenidos en la gestion de cobro </t>
  </si>
  <si>
    <t xml:space="preserve">1. Incrementar actividades de comunicación con los deudores, que permita optimizar los resultados de recuperación en la cartera vencida.
2. Tramitar obligaciones a la Oficina Jurídica para el respectivo cobro juridico, una vez agotada la etapa de cobro persuasivo. </t>
  </si>
  <si>
    <t>1. Informe de resultados de la recurepación de la cartera presentado al subcomité de créditos.</t>
  </si>
  <si>
    <t xml:space="preserve">Gestión de comercio exterior </t>
  </si>
  <si>
    <t xml:space="preserve">Grupo comercio exterior </t>
  </si>
  <si>
    <t>Posibilidad de efecto dañoso sobre los recursos públicos, por el pago de multa o sanción, a causa de omisión en el cumplimiento de la regulación aduanera de la DIAN en las actividades de importación, exportación y depósito de mercancías en trámite de nacionalización.</t>
  </si>
  <si>
    <t>Incumplimiento de la regulación aduanera de la DIAN en las actividades de importación, exportación y depósito de mercancías en trámite de nacionalización.</t>
  </si>
  <si>
    <t>Perdidas económicas.
Investigaciones disciplinarias y penales.</t>
  </si>
  <si>
    <t>El representante aduanero, verifica la documentación y sistema Siglo XXI del tipo de trámite, verificando que cumpla con las condiciones aduaneras y que la mercancía llegue al territorio aduanero nacional. Dejando registro en correo electrónico.</t>
  </si>
  <si>
    <t>El representante aduanero Laura Cubillo Fonseca realiza la verificación la documentación del descargue directo AMENTUM de fecha 11-06-2025, en donde se verificaron los siguientes documentos: guía de transporte #406-04869933, factura comercial, fotografias de la carga  nacionalizar, los cuales son recibidos por correo electrónico de fecha 11-06-2025 solicitud de nacionalización, lo cual se da respuesta a través de correo 12-06-2025, donde se da repuesta a la aerolina.</t>
  </si>
  <si>
    <t>Coordinador del grupo Operaciones de comercio exterior, revisa que cumpla con lo exigido por la normatividad aduanera, contra los documentos soportes de la importación o exportación, dejando evidencia a través de correo electrónico.</t>
  </si>
  <si>
    <t xml:space="preserve">1. Elaborar informe trimestral a la Subdirección Operativa sobre las novedades del tipo de mercancia. </t>
  </si>
  <si>
    <t>1/8/2025
2/11/2025</t>
  </si>
  <si>
    <t>31/10/2025
30/01/2026</t>
  </si>
  <si>
    <t>Informe presentado a la SUBOP</t>
  </si>
  <si>
    <t xml:space="preserve">1. Coordinador Proceso de Operaciones de Comercio Exterior </t>
  </si>
  <si>
    <t>1. Fortalecer los controles de las fechas de vencimiento en las operaciones de comercio exterior.
2. Informar a la Dirección General sobre el análisis erroneo para la certificación de acuerdo comercial, para que se tomen las dispociciones de Ley.
3. De acuerdo a la cuantía de la multa o sanción realizar los trámites internos para el pago o trámites para activación de la poliza.</t>
  </si>
  <si>
    <t>1. Acta de reunión.    
2. Informe al Director General.
3. Oficio informando la novedad al Grupo Logística.</t>
  </si>
  <si>
    <t>Posibilidad de pérdida reputacional por pérdida del beneficio de usuario aduanero de trámite simplificado, debido a cometer una falta gravísima de acuerdo al Decreto 1165 del 2019 y Resolución 46 del 2019 de la DIAN.</t>
  </si>
  <si>
    <t>Cometer una falta gravísima de acuerdo al Decreto 1165 del 2019 y Resolución 46 del 2019 de la DIAN.</t>
  </si>
  <si>
    <t>Perdida reputacional</t>
  </si>
  <si>
    <t>Funcionario con el rol de representante aduanero, verifica la documentación y la plataforma Siglo XXI del tipo de trámite, verificando que cumpla con las condiciones aduaneras y que la mercancía llegue al territorio aduanero Colombiano. Dejando registro en correo electrónico.</t>
  </si>
  <si>
    <t>1. Fortalecer los conocimientos de los funcionarios de comercio exterior en la normatividad aduanera.</t>
  </si>
  <si>
    <t xml:space="preserve">
Actas de reinducción.</t>
  </si>
  <si>
    <t xml:space="preserve">
1. Informar a la Dirección General sobre el análisis erróneo para la certificación de acuerdo comercial, para que se tomen las disposiciones de Ley.
2. Realizar los trámites pertinentes de acuerdo a las directrices entregadas por la DIAN.
</t>
  </si>
  <si>
    <t xml:space="preserve">
1. Informe al Director General.
2. Oficio de solicitud a la DIAN.
</t>
  </si>
  <si>
    <t>Posibilidad de pérdida económica por daños a la mercancía almacenada en depósito para trámite aduanero,  debido a la falta de adecuación en la infraestructura en el depósito aduanero o la inadecuada manipulación de mercancías.</t>
  </si>
  <si>
    <t>Ejecución y administración de procesos (perdida económica)</t>
  </si>
  <si>
    <t xml:space="preserve">
1. Inadecuada manipulación de mercancias.
2. Falta de adecuación en la infraestructura en el depósito aduanero </t>
  </si>
  <si>
    <t>Perdida económica.
Perdida reputacional.
Perdida de clientes.</t>
  </si>
  <si>
    <t>El funcionario montacarguista, verifica el cumplimiento de las actividades del instructivo manipulación de mercancías en depósito aduanero de comercio exterior, dejando registro en el formato lista de chequeo montacargas.</t>
  </si>
  <si>
    <t xml:space="preserve">1. Realizar  reinducción del instructivo manipulación de mercancías en depósito aduanero.
2. Solicitar al grupo Infraestructura del FORPO una revisión técnica de la estructura del depósito aduanero. </t>
  </si>
  <si>
    <t>14
15</t>
  </si>
  <si>
    <t>01/08/2025
01/09/2025</t>
  </si>
  <si>
    <t>26/12/2025
31/10/2025</t>
  </si>
  <si>
    <t>1. Documento con condiciones para el manejo y manipulación de mercancías.
2. Documentos y registros de las gestiones realizadas</t>
  </si>
  <si>
    <t xml:space="preserve">1. Coordinador Proceso de Operaciones de Comercio Exterior 
2. </t>
  </si>
  <si>
    <t xml:space="preserve">1. Reportar ante la DIAN el daño de las instalaciones, así como la pérdida o daño de las mercancías.
2. Activar la póliza.
3. Buscar seguridad con el cuadrante de la policía para la protección de mercancías expuestas ante terceros. </t>
  </si>
  <si>
    <t>1. Oficio reportando a la DIAN 
2. Oficio al Grupo Logística 
3. Comunicación a la ECSAN y cuadrante del complejo Venecia</t>
  </si>
  <si>
    <t>Actos de corrupción por la posibilidad de recibir o solicitar cualquier dadiva o beneficio a nombre propio o de terceros debido a una mala actuación del personal por hurto o perdida de mercancías en custodia del depósito aduanero.</t>
  </si>
  <si>
    <t>Hurto o perdida de mercancías en custodia del depósito aduanero.</t>
  </si>
  <si>
    <t>Afectación de la reputación e imagen del grupo y la Entidad.</t>
  </si>
  <si>
    <t>Coordinador del grupo Operaciones de Comercio Exterior, control biométrico de acceso al depósito aduanero y libro de registro de ingreso y salida.</t>
  </si>
  <si>
    <t>Sellos de seguridad interno y externo en puertas de acceso al depósito, anotación diaria  en libro de minuta de los guardas de seguridad del complejo.</t>
  </si>
  <si>
    <t>Coordinador del grupo Operaciones de Comercio Exterior, verifica aleatoriamente los videos de grabación de las cámaras del depósito aduanero al grupo TIC, dejando registro en correo electrónico.</t>
  </si>
  <si>
    <t>1. Elaborar acuerdo éticos con el montacarguista para evitar el hurto y perdida de las mercancías.</t>
  </si>
  <si>
    <t>Acuerdo ético suscrito</t>
  </si>
  <si>
    <t>1. Reportar ante la DIAN la perdida de las mercancías.
2. Activar la póliza.
3. Realizar las denuncias pertinentes.</t>
  </si>
  <si>
    <t>1. Oficio reportando a la DIAN 
2. Oficio al Grupo Logística 
3. Denuncias realizadas a los entes de control.</t>
  </si>
  <si>
    <t>Posibilidad de pérdida reputacional por demandas o procesos desiertos, debido a Certificados de acuerdos comerciales con un análisis erróneo.</t>
  </si>
  <si>
    <t>Certificados de acuerdos comerciales con un análisis erróneo.</t>
  </si>
  <si>
    <t>Perdida reputacional.
Perdida de clientes.</t>
  </si>
  <si>
    <t>Funcionario profesional que elabora la certificación con base al manual de acuerdos comerciales de Colombia Compra Eficiente.</t>
  </si>
  <si>
    <t>Coordinador del grupo Operaciones de Comercio Exterior, realiza la revisión y aprobación de cada certificado de acuerdo comercial, dejando registro en correo electrónico con el documento firmado para su trámite.</t>
  </si>
  <si>
    <t>1. Elaborar oficio dirigido a la Subdirección Operativa, dando a conocer las acciones desarrolladas para la mitigación del riesgo.</t>
  </si>
  <si>
    <t>Oficio dirigido a la SUBOP</t>
  </si>
  <si>
    <t>1. Oficio de solicitud</t>
  </si>
  <si>
    <t>1. Informar a la Dirección General sobre el análisis erróneo para la certificación de acuerdo comercial, para que se tomen las disposiciones de Ley.</t>
  </si>
  <si>
    <t>1. Informe al Director General.</t>
  </si>
  <si>
    <t>Gestión estratégica y planeación</t>
  </si>
  <si>
    <t>Oficina Asesora de Planeación</t>
  </si>
  <si>
    <t>Posibilidad de pérdida reputacional por resultados en niveles deficientes de las metas y objetivos propuestos debido al incumplimiento de las actividades establecidas en los planes, programas y proyectos.</t>
  </si>
  <si>
    <t>Incumplimiento de las actividades establecidas en los planes, programas y proyectos.</t>
  </si>
  <si>
    <t>Afectación de la imagen ante el Ministerio de Defensa Nacional-GSED.
Posibles hallazgos por la Contraloría General de la República.</t>
  </si>
  <si>
    <t>Jefe de la Oficina Asesora de Planeación, revisando el estado y avance de los diferentes planes y programas, sobre las metas y objetivos propuestos y proyectos de los procesos responsables de ejecutarlas, dejando registro en actas de reunión.</t>
  </si>
  <si>
    <t>1. Modificar el procedimiento de elaboración de planes incluyendo la revisión de planes programas y proyectos en la autoevaluación de los procesos.
2. Aplicar la autoevaluación de los procesos con los resultados del cumplimiento de los planes, programas y proyectos.</t>
  </si>
  <si>
    <t xml:space="preserve">
01/07/2025
01/07/2025</t>
  </si>
  <si>
    <t xml:space="preserve">
30/10/2025
30/11/2025</t>
  </si>
  <si>
    <t xml:space="preserve">
1. Procedimiento aprobado y socializado.
2. Registro de la autoevaluación de los procesos</t>
  </si>
  <si>
    <t xml:space="preserve">
Jefe Oficina Asesora de Planeación 
Jefe Oficina Asesora de Planeación y Líderes de procesos.</t>
  </si>
  <si>
    <t>Realizar reunión estratégica con el fin de evaluar posibles incumplimientos a las metas del balance score card y sus posibles efectos, dejando compromisos en acta de reunión.</t>
  </si>
  <si>
    <t>Del 01-07-2025 al 30-07-2025</t>
  </si>
  <si>
    <t>Acta de reunión.</t>
  </si>
  <si>
    <t xml:space="preserve">Presentar en forma mensual el cumplimiento de las metas del balance score card y planes de acción en reunion de seguimiento a los planes, determinando dificultades y compromisos para su cumplimiento. </t>
  </si>
  <si>
    <t>Del 01-07-2025 al 15-12-2025</t>
  </si>
  <si>
    <t>Posibilidad de pérdida reputacional por hallazgos dejados en auditorias internas y externas debido a la desctualización o vacios en los procesos y procedimientos  de la Entidad conforme al marco normativo legal aplicable.</t>
  </si>
  <si>
    <t>Desctualización o vacios en los procesos y procedimientos  de la Entidad conforme al marco normativo legal aplicable.</t>
  </si>
  <si>
    <t>Pérdida reputacional</t>
  </si>
  <si>
    <t>Jefe de la Oficina Asesora de Planeación, revisa los documentos en cuanto al cumplimiento de condiciones técnicas para actualización, cada vez que se reciba un documento para revisión, dejando registro en correos enviados a las Jefaturas.</t>
  </si>
  <si>
    <t>Jefe de la Oficina Asesora de planeación, verifica el resultado para la actualización del modelo de operación por procesos y realiza las solicitudes a través de correo electrónico de la gestión de la actualización a los líderes de procesos en forma cuatrimestral.</t>
  </si>
  <si>
    <t>1. Aplicar la autoevaluación de los procesos realizando la revisión de la actualización de las documentos de cada proceso.</t>
  </si>
  <si>
    <t xml:space="preserve">
01/07/2025
</t>
  </si>
  <si>
    <t>1. Registro de la autoevaluación de los procesos.</t>
  </si>
  <si>
    <t xml:space="preserve">
Jefe Oficina Asesora de Planeación y Líderes de procesos.
</t>
  </si>
  <si>
    <t>1. Generar comunicado a cada proceso y realizar mesas de trabajo para acompañar a los procesos de la Entidad en la revisión y actualización de documentos.</t>
  </si>
  <si>
    <t>Oficio de Comunicado</t>
  </si>
  <si>
    <t>Gestión administrativa y financiera</t>
  </si>
  <si>
    <t>Grupo contabilidad y costos</t>
  </si>
  <si>
    <t>Posibilidad de efectos dañosos sobre recursos públicos por la sanción económica por la omisión por los jefes y coordinadores en la entrega y calidad de la información contable para la presentación oportuna de los estados financieros.</t>
  </si>
  <si>
    <t>Omisión por los Jefes y Coordinadores en la entrega y calidad de la información contable para la presentación oportuna de los estados financieros.</t>
  </si>
  <si>
    <t>Sanciones y multas por parte de los entes de control externos</t>
  </si>
  <si>
    <t xml:space="preserve">El coordinador del grupo de Contabilidad y Costos revisa y firma mensualmente los estados financieros dentro de las fechas establecidas por la Contaduría General de la Nación. </t>
  </si>
  <si>
    <t xml:space="preserve">El coordinador del grupo de Contabilidad y Costos, emite y socializa la circular de cierre contable con todas las dependencias de la entidad, así mismo se oficia para la presentación de la información, dejando registro en documento firmado y socializado. </t>
  </si>
  <si>
    <t>1. Establecer un control en el procedimiento de cierre contable para el cumplimiento del cierre contable mensual en el sistema que impida el ingreso de información posterior a la fecha de cierre.
2. Incluir un informe en el procedimiento de cierre contable de manera mensual, antes del cierre sobre la variación de los movimientos realizados durante el mes de cada dependencias créditos y cartera, talento humano, central de cuentas, tesorería, convenios y contratos, fábrica de confecciones, almacén general y logística.</t>
  </si>
  <si>
    <t>21
22</t>
  </si>
  <si>
    <t xml:space="preserve">1/07/2025
1/07/2025
</t>
  </si>
  <si>
    <t xml:space="preserve">30/11/2025
30/11/2025
</t>
  </si>
  <si>
    <t xml:space="preserve">
Procedimiento cierre contable ajustado y socializado.
Procedimiento cierre contable ajustado y socializado.
</t>
  </si>
  <si>
    <t>Coordinador de Contabilidad y Costos</t>
  </si>
  <si>
    <t>Informar a la Dirección General sobre los hechos de incumplimiento.</t>
  </si>
  <si>
    <t>Informes al Director General</t>
  </si>
  <si>
    <t xml:space="preserve">30/11/2025
</t>
  </si>
  <si>
    <t>Subdirección administrativa y financiera</t>
  </si>
  <si>
    <t>Actos de corrupción por la posibilidad de recibir o solicitar cualquier dadiva o beneficio a nombre propio o de terceros debido a la perdida de recursos en el manejo de la caja menor.</t>
  </si>
  <si>
    <t>Perdida de recursos en el manejo de la caja menor.</t>
  </si>
  <si>
    <t>Debido a la perdida de recursos en el manejo de la caja menor.</t>
  </si>
  <si>
    <t>1. Elaborar un documento que sirva de guía y establezca las condiciones y controles para el manejo de las cajas menores en el Fondo Rotatorio de la Policía.</t>
  </si>
  <si>
    <t>Documento aprobado y socializado.</t>
  </si>
  <si>
    <t>Subdirección Administrativa y Financiera</t>
  </si>
  <si>
    <t xml:space="preserve">
2. Informar a la Dirección General sobre los hechos de corrupción presentado por el manejo de las cajas menores.</t>
  </si>
  <si>
    <t>Informes a la Dirección  General</t>
  </si>
  <si>
    <t>Posibilidad de efectos dañosos sobre recursos públicos por pago de multas y sanciones interpuestos a la Entidad a causa de la omisión en las deducciones practicadas a las obligaciones para  presentación de los impuestos, tasas y contribuciones Nacionales, Distritales y Municipales.</t>
  </si>
  <si>
    <t>Omisión en las deducciones practicadas a las obligaciones para  presentación de los impuestos, tasas y contribuciones Nacionales, Distritales y Municipales.</t>
  </si>
  <si>
    <t>Perdida del patrimonio.
Hallazgos fiscales.</t>
  </si>
  <si>
    <t>Responsable de la liquidación de impuestos nacional y responsable de la liquidación de impuestos municipales, revisar las fechas  para presentar de manera anticipada los impuestos dentro del calendario tributario de acuerdo a lo que publique cada Entidad responsable del recaudo, dejando el registro en la liquidación y soporte de pago en forma digital e impreso.</t>
  </si>
  <si>
    <t>El coordinador del grupo de Contabilidad y Costos y funcionario de presentación y liquidación de impuestos, revisan las fechas del calendario tributario y hace seguimiento a la labor de liquidación y presentación de impuestos , dejando registro en correo electrónico.</t>
  </si>
  <si>
    <t>El servidor público tributarista del grupo contabilidad y costos, revisar  las deducciones practicadas en las obligaciones para garantizar que las deducciones practicadas estén acorde al valor descontado al contratista, dejando registro con el visto bueno en la obligación generada de SIIF Nación II.</t>
  </si>
  <si>
    <t>Realizar los ajustes al procedimiento en el cuentas por pagar, procedimientos liquidación, presentación y pago de impuestos e instructivo de trámite de cuentas,  de acuerdo a la parametrización del ERP y el fortalecimiento de los controles.</t>
  </si>
  <si>
    <t>Procedimiento  de trámite de cuentas y procedimiento liquidación, presentación y pago de impuestos actualizados y socializados.</t>
  </si>
  <si>
    <t xml:space="preserve">Coordinador del grupo Central de Cuentas, Coordinador grupo Tesorería y Coordinador grupo Contabilidad y Costos. </t>
  </si>
  <si>
    <t>1. Informar al Subdirector Administrativo y Financiero sobre la novedad presenta sobre las deducciones practicadas a los contratistas.</t>
  </si>
  <si>
    <t>Oficio de comunicación</t>
  </si>
  <si>
    <t>Grupo central de cuentas, grupo tesorería.</t>
  </si>
  <si>
    <t>Posibilidad de Pérdida reputacional por imposibilidad en el pago de  cuentas a contratistas debido a errores de la digitación de valores y no tomar el rubro afectando el valor de la ejecución real.</t>
  </si>
  <si>
    <t xml:space="preserve">Errores de la digitación de valores y no tomar el rubro </t>
  </si>
  <si>
    <t xml:space="preserve">Coordinador del Grupo Presupuesto, cotejar y verificar que los datos del documento coincidan con los soportes remitidos por dependencias solicitantes de registros presupuestales en forma diaria, dejando firma en el registro presupuestal. </t>
  </si>
  <si>
    <t>1. Realizar sensibilizaciones en régimen presupuestal colombiano y los procedimientos de presupuesto, con el fin de lograr evitar reprocesos y la eficiencia en los trámites.</t>
  </si>
  <si>
    <t>Coordinador Grupo presupuesto</t>
  </si>
  <si>
    <t>Informar al subdirector administrativo y financiero para la toma de acciones pertinentes.</t>
  </si>
  <si>
    <t>Oficio de comunicado.</t>
  </si>
  <si>
    <t>No se reflejen los valores reales de la ejecución</t>
  </si>
  <si>
    <t>Gestión estratégica del talento humano</t>
  </si>
  <si>
    <t>Grupo talento humano</t>
  </si>
  <si>
    <t>Posibilidad de Pérdida reputacional por niveles baja percepción del clima laboral, debido a la baja participación en las actividades para su mejoramiento.</t>
  </si>
  <si>
    <t>Baja participación en las actividades para su mejoramiento.</t>
  </si>
  <si>
    <t>Pérdida de credibilidad y confianza en las políticas de talento humano.
Disminución en los resultados de los procesos a cargo del trabajador.</t>
  </si>
  <si>
    <t>Coordinador del grupo talento humano verifica el estado del clima laboral aplicando la encuesta de clima laboral una vez al año dejando registro en el informe y acta de comité de gestión humana.</t>
  </si>
  <si>
    <t>1. Ajustar el manual de bienestar incluyendo la evaluación del clima laboral.
2. Crear indicador que controle la participación del personal en las actividades de mejoramiento del clima laboral.</t>
  </si>
  <si>
    <t xml:space="preserve">
1/06/2025
1/06/2025
</t>
  </si>
  <si>
    <t xml:space="preserve">
30/09/2025
31/08/2025
</t>
  </si>
  <si>
    <t>1. Manual de bienestar aprobado y socializado.
2. Pantallazo del indicador en suite visión empresarial</t>
  </si>
  <si>
    <t>Coordinador grupo Talento Humano.</t>
  </si>
  <si>
    <t xml:space="preserve">1. Gestionar una comunicación clara y constante tanto a nivel interno como externo para controlar el impacto en la reputación.
2. Reforzar los Programas de Bienestar, estimulos e Incentivos, Programas de Capacitacion e Induccion que promuevan un clima laboral positivo basado en la retroalimentación.
</t>
  </si>
  <si>
    <t xml:space="preserve">1. Publicación de piezas gráficas de comunicación asertiva.
2. Informe dirigido a la Direción General
</t>
  </si>
  <si>
    <t xml:space="preserve">
30/09/2025
</t>
  </si>
  <si>
    <t>#</t>
  </si>
  <si>
    <t>Posibilidad de perdida reputacional por perdidas humanas en accidentes laborales debido a falta de procedimientos y controles en seguridad y salud en el trabajo.</t>
  </si>
  <si>
    <t>Debido a enfermedades laborales o muerte de servidores públicos en cumplimiento de las funciones.</t>
  </si>
  <si>
    <t>Pérdida de recursos públicos</t>
  </si>
  <si>
    <t>El coordinador del grupo talento humano, reporta, investiga, registra y hace seguimiento a los accidentes laborales dejando el registro en las carpetas de historias laborales y ARL.</t>
  </si>
  <si>
    <t xml:space="preserve">1. Elaborar e Implementar planes y programas específicos por cada riesgo identificado, programas  de medicina preventiva y del trabajo, ejecucion de controles de los riesgos y hacer seguimiento a las recomendaciones medico laborales.
</t>
  </si>
  <si>
    <t xml:space="preserve">1/06/2025
</t>
  </si>
  <si>
    <t xml:space="preserve">12/12/2025
</t>
  </si>
  <si>
    <t>1. Registros de asistencia actas de reunión, informes ejecutivos.
2.Actas de reunión.</t>
  </si>
  <si>
    <t>1. Verificar con la ARL los programas implementados con el fin de fortalecer y/o cambiarlos de acuerdo a las recomendaciones. 
2. Reforzar las actividades de promoción  y prevención realizar continuamente la vigilancia de la salud a los servidores públicos.</t>
  </si>
  <si>
    <r>
      <rPr>
        <sz val="40"/>
        <rFont val="Calibri"/>
        <family val="2"/>
      </rPr>
      <t>1. Correos de verificación por parte de la entidad con ARL.</t>
    </r>
    <r>
      <rPr>
        <sz val="40"/>
        <color rgb="FF000000"/>
        <rFont val="Calibri"/>
        <family val="2"/>
      </rPr>
      <t xml:space="preserve">
2. Actualización de programas, con trazabilidad de las versiones y cambios.
3. Informe ejecutivo para la dirección trimestral de accidentalidad y enfermedad laboral.</t>
    </r>
  </si>
  <si>
    <t>Posibilidad de Actos de corrupción por recibir o solicitar cualquier dadiva o beneficio a nombre propio o de terceros por el direccionamiento en la  vinculación de personal para el desempeño en la entidad.</t>
  </si>
  <si>
    <t>Por el direccionamiento en la  vinculación de personal para el desempeño en la entidad.</t>
  </si>
  <si>
    <t>Pérdida de credibilidad y confianza en las políticas de talento humano.
Investigaciones disciplinarias, administrativas, fiscales y penales.</t>
  </si>
  <si>
    <t>Comité de gestión humana, verifica y aprueba las justificaciones remitidas por los jefes y coordinadores de cada dependencia de las necesidades de vinculación de personal dejando registro en actas de revisión.</t>
  </si>
  <si>
    <t>1. Fortalecer los controles del procedimiento de selección e incorporación y reubicación que permita realizar el seguimiento a posibles situaciones de corrupción a los procesos de vinculacion y selección de personal.
2. Sensibilizar sobre las politicas anticorrupción y  etica especialmente a los responsables involucrados en la vinculación.</t>
  </si>
  <si>
    <t>29
30</t>
  </si>
  <si>
    <t xml:space="preserve">
1/06/2025
31/10/2025
</t>
  </si>
  <si>
    <t xml:space="preserve">
31/10/2025
12/12/2025
</t>
  </si>
  <si>
    <t>1. Procedimiento aprobado y socializado.
2. Acta de sensibilización</t>
  </si>
  <si>
    <t xml:space="preserve">1. Informar a la Dirección General las posibles situaciones de corrupción para que se tomen las decisiones correspondientes.
</t>
  </si>
  <si>
    <t>1. Comunicación Oficial o correo de notificación.</t>
  </si>
  <si>
    <t xml:space="preserve">
31/10/2025
</t>
  </si>
  <si>
    <t>Posibilidad de efectos dañosos sobre los recursos públicos por causación de intereses, multa o sanciones debido a causa de la omisión en el pago dentro de los términos establecidos de la seguridad social y aportes a parafiscales o por omisión en las liquidaciones de nómina.</t>
  </si>
  <si>
    <t>Omisión en el pago dentro de los términos establecidos de la seguridad social y aportes a parafiscales o por omisión en las liquidaciones de nómina.</t>
  </si>
  <si>
    <r>
      <t xml:space="preserve">Pérdida de recursos públicos
Sanciones por el Ministerio del Trabajo
Investigaciones disciplinarias y fiscales
</t>
    </r>
    <r>
      <rPr>
        <sz val="60"/>
        <color rgb="FFFF0000"/>
        <rFont val="Calibri"/>
        <family val="2"/>
      </rPr>
      <t xml:space="preserve">
</t>
    </r>
    <r>
      <rPr>
        <sz val="60"/>
        <rFont val="Calibri"/>
        <family val="2"/>
      </rPr>
      <t xml:space="preserve">Quejas y reclamos.       </t>
    </r>
  </si>
  <si>
    <t xml:space="preserve">
El coordinador del grupo talento humano, verifica el método de liquidación e información contra las novedades ingresadas en el aplicativo de la entidad, dejando registro a través de correo electrónico.
</t>
  </si>
  <si>
    <t xml:space="preserve">1. Fortalecer los controles en el procedimiento de seguridad social y parafiscales y procedimiento de nómina para verificar los datos de la liquidación y pago de la seguridad social, liquidaciones de nómina contra las novedades por parte de la coordinación del grupo talento humano.
</t>
  </si>
  <si>
    <t xml:space="preserve">1/06/2025
</t>
  </si>
  <si>
    <t xml:space="preserve">12/12/2025
</t>
  </si>
  <si>
    <t>1. Procedimientos ajustados y socializados.</t>
  </si>
  <si>
    <r>
      <t xml:space="preserve">1. Revisar los registros de pagos de seguridad social y liquidaciones de nomina para identificar y corregir cualquier inconsistencia o error.
</t>
    </r>
    <r>
      <rPr>
        <sz val="40"/>
        <rFont val="Calibri"/>
        <family val="2"/>
      </rPr>
      <t>2. Realizar las gestiones para la solución de las multas y sanciones monetarias aplicada a la Entidad.</t>
    </r>
  </si>
  <si>
    <r>
      <t xml:space="preserve">1. Informe de verificación.
</t>
    </r>
    <r>
      <rPr>
        <sz val="40"/>
        <rFont val="Calibri"/>
        <family val="2"/>
      </rPr>
      <t xml:space="preserve">
2. Informe dirigido a la Dirección General.</t>
    </r>
  </si>
  <si>
    <t>Posibilidad de Pérdida reputacional por daño o perdida parcial y/o total del archivo de historias laborales debido a condiciones locativas inadecuadas  para su conservación.</t>
  </si>
  <si>
    <t>Condiciones locativas inadecuadas  para su conservación.</t>
  </si>
  <si>
    <t>Pérdida de credibilidad y confianza en las políticas de talento humano.
Perdida del acervo documental de la Entidad.</t>
  </si>
  <si>
    <t xml:space="preserve">El servidor público responsable del archivo de gestión del grupo Talento Humano, verifica que los documentos de las histórias laborales ubicados en archivo de gestión cumplan con las condiciones técnicas para la conservación del archivo. </t>
  </si>
  <si>
    <t>1. Coordinar con el grupo infraestructura para la consecución de un espacio físico para el traslado de las histórias laborales en archivo de gestión de talento humano.
2. Solicitar autorización a la dirección general para el traslado a un espacio adecuado diferente al sotano del edifcio sede FORPO de las historias laborales.</t>
  </si>
  <si>
    <t>32
33</t>
  </si>
  <si>
    <t xml:space="preserve">1/06/2025
1/11/2025
</t>
  </si>
  <si>
    <t xml:space="preserve">15/10/2025
10/11/2025
</t>
  </si>
  <si>
    <t>1. Acta de reunión
2. Oficio</t>
  </si>
  <si>
    <t>1.  Establecer un plan para la recuperación de archivos en caso de destrucción, perdida o robo parcial y/o total del archivo de historias laborales.</t>
  </si>
  <si>
    <t xml:space="preserve">1. Plan  aprobado.
</t>
  </si>
  <si>
    <t>Posibilidad de Pérdida reputacional por interrupción de procesos clave debido a deficiencia en la entrega del cargo, en la inducción y reinducción para la transfencia de conocimientos.</t>
  </si>
  <si>
    <t>Deficiencia en la entrega del cargo, en la inducción y reinducción para la transfencia de conocimientos.</t>
  </si>
  <si>
    <t>Pérdida de credibilidad y confianza en las políticas de talento humano. Bajos resultados en cargos de los procesos de la Entidad, por desconocimiento de las funciones del cargo. Afectación a los procesos impactando el objetivo de la coordinación.</t>
  </si>
  <si>
    <t>Coordinador o Jefatura de cada dependencia, verifica el cumplimiento de las condiciones de la entrega del cargo, dejando registro en acta de entrega.</t>
  </si>
  <si>
    <t>Coordinador o Jefatura de cada dependencia verifica las actas de inducción de cada funcionario, cuando se cumplan los requisitos para su ejecución, dejando registro en actas.</t>
  </si>
  <si>
    <t>1. Fortalecer las actividades y controles del procedimiento de selección, incorporación y reubicación.
2. Fortalecer las actividades y controles del pocedimiento de desvinculación estableciendo de manera pormenorizada las actividades, los responsables y controles para la entrega de cargos al interior de las dependencias.</t>
  </si>
  <si>
    <t>34
35</t>
  </si>
  <si>
    <t xml:space="preserve">
1/06/2025
1/06/2025
</t>
  </si>
  <si>
    <t xml:space="preserve">30/11/2025
30/11/2025
</t>
  </si>
  <si>
    <t>1. Procedimiento ajustado y socializado.
2. Procedimiento ajustado y socializado.</t>
  </si>
  <si>
    <t>1. Realizar un informe de las falencias y vacios en el procedimiento de selección, incorporación y reubicación. 
2. Realizar un informe de las falencias y vacios en el procedimiento de desvinculación.</t>
  </si>
  <si>
    <t>1. Informe dirigido a la Dirección General.
1. Informe dirigido a la Dirección General.</t>
  </si>
  <si>
    <t xml:space="preserve">30/11/2025
</t>
  </si>
  <si>
    <t>1. Actualizar el procedimiento afiliación a seguridad social y parafiscales incluyendo el funcionamiento la nueva herramientan ERP.
2. Actualización del instructivo para el seguimiento de las incapacidades laborales, incluyendo las responsabilidades para los funcionarios de la fábrica de confecciones respecto a las incapacidades.</t>
  </si>
  <si>
    <t xml:space="preserve">
1/09/2025
1/09/2025
</t>
  </si>
  <si>
    <t xml:space="preserve">30/11/2025
30/11/2025
</t>
  </si>
  <si>
    <t>1. Procedimiento aprobado y socializado.
2. Instructivo actualizado y socializado .</t>
  </si>
  <si>
    <t xml:space="preserve">1. Realizar el proceso de consolidación de incapacidades física de vigencias anteriores con el fin hacer el proceso de cobro de las vigencias en riesgo que será 2022 y hacer los respectivos cruces de información antes de finalizar el último trimestre de esta vigencia, con los respectivos actos administrativos y envio al grupo central de cuentas.
</t>
  </si>
  <si>
    <t>Oficios con firma de la directora general para el grupo central de cuentas solicitando el cobro persuasivo.</t>
  </si>
  <si>
    <t>Posibilidad de efectos dañosos sobre los recursos públicos por perdida de recursos que legalmete corresponden al FORPO a causa de la omisión en la gestión del cobro de las incapacidades a las administradoras de salud y riesgos.</t>
  </si>
  <si>
    <t>Omisión en la gestión del cobro de las incapacidades a las administradoras de salud y riesgos.</t>
  </si>
  <si>
    <t>Reducción de los ingresos para cubrir los gastos de la Entidad.
Investigaciones disciplinarias.
Hallazgos fiscales.</t>
  </si>
  <si>
    <t>El servidor público de apoyo a seguridad social, verificar el pago de las incapacidades constatando los pagos de las aseguradoras, dejando registro en la matriz de control de incapacidades.</t>
  </si>
  <si>
    <t>El servidor público de apoyo a seguridad social, verificar elm pago de las incapacidades de los funcionarios por cada una de las administradoras (EPS y ARL), dejando el registro en excel recaudo por clasificar.</t>
  </si>
  <si>
    <t>2. Realizar el cobro persuasivo de obligaciones y la recuperación de la cartera por el recobro de incapacidades mayores a 60 días a las adminoistradores EPS y ARP.</t>
  </si>
  <si>
    <t>Informe sobre la gestión del cobro persuasivo.</t>
  </si>
  <si>
    <t>3. Ajustar en el regimén interno de FORPO el envio diario por parte de los jefes y coordinadores de las novedades presentadas por cada uno de los funcionarios.</t>
  </si>
  <si>
    <t>Regimén interno actualizado.</t>
  </si>
  <si>
    <t>Gestión TICS</t>
  </si>
  <si>
    <t>Grupo Tecnologías de la información y comunicación</t>
  </si>
  <si>
    <t xml:space="preserve">Posible perdida reputacional por la indisponibilidad de la plataforma TIC hardware, software y servicios debido a falta de recursos para acceder a tecnologías.   </t>
  </si>
  <si>
    <t xml:space="preserve">falta de recursos para acceder a tecnologías.   </t>
  </si>
  <si>
    <t>Indisponibilidad de información</t>
  </si>
  <si>
    <t>Coordinador del grupo Tecnologías de la Información y Comunicaciones, elaboración del plan de mantenimiento correctivo y preventivo, informes de seguimiento al cumplimiento de los contratos con terceros.</t>
  </si>
  <si>
    <t xml:space="preserve">El Coordinador del grupo TIC, afecta la póliza de seguros para el mantenimiento realizado cuando se presenta el daño de los equipos posterior a realizarse el mantenimiento. </t>
  </si>
  <si>
    <t>Realizar las gestiones para la adquisición de la sede electrónica de la Entidad con componentes de hardware, software y servicios.</t>
  </si>
  <si>
    <t>Contrato firmado.</t>
  </si>
  <si>
    <t>Coordinador Grupo Tecnologías de la Información y Comunicaciones</t>
  </si>
  <si>
    <t>1. Informar a la Dirección General sobre las incidencias de la indisponibilidad de la plataforma TIC y sus posibles soluciones.</t>
  </si>
  <si>
    <t xml:space="preserve">Informe con la novedades presentadas a la Dirección general. </t>
  </si>
  <si>
    <t>Inoperabilidad de los procesos de la entidad.</t>
  </si>
  <si>
    <t>Incluir dentro del plan de necesidades servicios de créditos en nube.</t>
  </si>
  <si>
    <t>Plan de necesidades.</t>
  </si>
  <si>
    <t xml:space="preserve">Actos de corrupción por la posibilidad de recibir o solicitar cualquier dadiva o de terceros debido a fuga de información confidencial de la entidad. </t>
  </si>
  <si>
    <t>Inadecuada administración de la plataforma TIC.</t>
  </si>
  <si>
    <t xml:space="preserve">Fuga de información confidencial de la entidad. </t>
  </si>
  <si>
    <t xml:space="preserve">Coordinador del grupo Tecnologías de la Información y Comunicaciones, mantenimiento al sistema de gestión, de seguridad de la información, informe de auditoria interna y externa. </t>
  </si>
  <si>
    <t xml:space="preserve">Realizar la desactivación de los usuarios de los funcionarios retirados, en vacaciones, incapacidad, previa notificación del grupo talento humano para todos los sistemas y aplicativos de la Entidad. </t>
  </si>
  <si>
    <t>Realizar campañas de ciberseguridad.</t>
  </si>
  <si>
    <t>Informe de seguimiento a las políticas TIC.</t>
  </si>
  <si>
    <t>1. Informar a la Dirección General sobre las incidencias de la fuga de información confidencial.
2. Aplicar los controles de inactividad de usuarios.</t>
  </si>
  <si>
    <t>Actualización del manual de seguridad de la información</t>
  </si>
  <si>
    <t>Manual de seguridad de la información aprobado</t>
  </si>
  <si>
    <t>Gestión logística</t>
  </si>
  <si>
    <t>Grupo logística</t>
  </si>
  <si>
    <t>Posibilidad de perdida económica por detrimento patrimonial de los bienes de la Entidad por deterioro de las instalaciones de la Entidad o daño de vehículos por omision en su mantenimiento</t>
  </si>
  <si>
    <t>Omision en el  mantenimiento de instalaciones y vehículos</t>
  </si>
  <si>
    <t>Perdida de recursos publicos</t>
  </si>
  <si>
    <t>Jefe del grupo lógistica, realiza plan de mantenimiento correctivo y preventivo de las instalaciones y los vehiculos, desarrollando las debidas  contrataciones y los seguimientos oportunos, dejando registros en informes de seguimiento de manera trimestral.</t>
  </si>
  <si>
    <t>Jefe del grupo logística, suscribe las pólizas de todo riesgos en donde se incluyen las instalaciones y los vehículos, se realiza el seguimiento al proceso de contratación.</t>
  </si>
  <si>
    <t xml:space="preserve">Coordinador del grupo logística realiza la revista de vehículos en forma bimensual para ver el estado de los mismos y generando un acta de revista.
</t>
  </si>
  <si>
    <t>Coordinador del grupo Logística realiza el informe al cumplimiento del cronograma de mantenimiento de las instalaciones semestral, dejando registro en informe.</t>
  </si>
  <si>
    <t>1. Elaborar el plan de seguridad vial que permita el adecuado manejo y cuidado de los vehículos de propiedad de la entidad.
2. Determinar dentro del procedimiento de mantenimiento correctivo y preventivo a instalaciones un control relacionado con la revsión y solicitud de concepto de acuerdo con daño o posibles daños en la infraestructura en las instalaciones del FORPO.</t>
  </si>
  <si>
    <t>17/06/2025
17/06/2025</t>
  </si>
  <si>
    <t>31/10/2025
31/10/2025</t>
  </si>
  <si>
    <t>1. Plan de seguridad vial aprobado.
2. Procedimiento ajustado y socializado.</t>
  </si>
  <si>
    <t>Coodinación del grupo Logística</t>
  </si>
  <si>
    <t>1. Activar las polízas para el cobro del valor asegurado.
2. Informar al Director General del deterioro de las instalaciones y vehículos.</t>
  </si>
  <si>
    <t>1. Activando las polizas.
2. Oficio dirijido al Director</t>
  </si>
  <si>
    <t xml:space="preserve">31/10/2025
</t>
  </si>
  <si>
    <t>Posibilidad de efectos dañosos sobre recursos públicos por pago de multas y sanciones interpuestos  a FORPO a causa de la omisión en el pago de servicios publicos y administracion.</t>
  </si>
  <si>
    <t>Omisión en el pago de servicios publicos y administración.</t>
  </si>
  <si>
    <t>Perdidas económicas. 
Deterioro de materiales, insumos y suministros.</t>
  </si>
  <si>
    <t>El responsable de los servicios públicos, revisa la emisión de las facturas mensualmente dentro de posibles fechas de emisión de la factura, realizando los comunicaciones oficiales correspondientes a las empresas de servicios públicos para su emisión, dejando registro en correos electrónicos.</t>
  </si>
  <si>
    <t>1. Incluir dentro del procedimiento de momitoreo y pago de servicios públicos los días hábiles dentro de las actividades  con el fin de que se tramiten los servicios públicos dentro de las fechas establececidas para evitar multas o sanciones a la Entidad, así como tambien  fortalecer los controles del mismo.</t>
  </si>
  <si>
    <t>1. Cronograma de seguimiento aprobado.</t>
  </si>
  <si>
    <t>1. Informar al Director sobre la materializacion del mismo, por el no pago de servcios publicos.
2. Subsanar la novedad de intereses moratorios.</t>
  </si>
  <si>
    <t xml:space="preserve">1. Oficio dirijido al Director.
2. Informe de acciones realizadas.
</t>
  </si>
  <si>
    <t>Posibilidad de recibir o solicitar dádiva o beneficio a nombre propio o de terceros por peculado sobre los los bienes de consumo administrados en la ejecución de los contratos celebrados para suminstro de elementos de ferreteria, mantenimiento de vehículos y servicio de aseo en la Entidad.</t>
  </si>
  <si>
    <t>Peculado sobre los  bienes en la ejecución de los contratos celebrados para suministro de elementos de ferretería, mantenimiento de vehículos, servicio de aseo póliza de seguros para la Entidad.</t>
  </si>
  <si>
    <t xml:space="preserve">Investigaciones disciplinarias.
Demandas.
Hallazgos de los entes de controles con dictámenes fiscales.
Pérdida de credibilidad e imagen de la Entidad.
</t>
  </si>
  <si>
    <t>1. Elaborar un procedimiento para la gestión y control del servicio de aseo y cafetería, incluyendo los formatos y controles necesarios para la protección de los suministros entregados para el uso.
2. Fortalecer el procedimiento de mantenimiento correctivo y preventivo con controles que permitan la protección de los bienes suministrados en el contrato de ferretería en el grupo logística. 
3. Fortalecer los controles en el procedimiento administración de vehículos, que permita proteger los bienes suministrados a partir del contrato de mantenimiento correctivo y preventivo y consumo de combustible para los vehículos de la Entidad.</t>
  </si>
  <si>
    <t>16/06/2025
16/06/2025
16/06/2025</t>
  </si>
  <si>
    <t>16/12/2025
30/09/2025
30/10/2025</t>
  </si>
  <si>
    <t>1. Elaborar procedimiento gestión y control del servicio de aseo y cafetería aprobado y socializado.
2. Elaborar procedimiento  mantenimiento correctivo y preventivo aprobado y socializado.
3. Elaborar procedimiento administración de vehículos aprobado y socializado.</t>
  </si>
  <si>
    <t>Coordinación del grupo Logística</t>
  </si>
  <si>
    <t>1. Informar al Director sobre la materialización del riesgo sobre perdida de bienes sin encontrarse cubierto en la póliza de seguros.
2. Iniciar trámite de extensión de póliza.</t>
  </si>
  <si>
    <t>1, Informe dirigido al Director General</t>
  </si>
  <si>
    <t xml:space="preserve">16/12/2025
</t>
  </si>
  <si>
    <t>Grupo Almacén General</t>
  </si>
  <si>
    <t>Posibilidad de pérdida económica por daño de materias primas, insumos productos terminados, activos fijos y otros bienes debido a debilidades en las condiciones de infraestructura de la bodega de almacenamiento.</t>
  </si>
  <si>
    <t>Debilidades en las condiciones de infraestructura de la bodega de almacenamiento.</t>
  </si>
  <si>
    <t>Pérdidas económicas.</t>
  </si>
  <si>
    <t>Coordinador del grupo almacén general, realiza revisión a las condiciones de almacenamiento y conservación de las  materias primas, insumos productos terminados, activos fijos y otros bienes, una vez a la semana.</t>
  </si>
  <si>
    <r>
      <t xml:space="preserve">Se realiza la visita a las condiciones de almacenamiento de materias primas, insumos, productos terminados y las solicitudes de arreglo de la bodega son trámitadas al grupo logística o infraestructura cuado se requieran, de acuerdo con los </t>
    </r>
    <r>
      <rPr>
        <sz val="60"/>
        <color rgb="FFFF0000"/>
        <rFont val="Calibri"/>
        <family val="2"/>
        <scheme val="minor"/>
      </rPr>
      <t>oficios No.</t>
    </r>
    <r>
      <rPr>
        <sz val="60"/>
        <color theme="1"/>
        <rFont val="Calibri"/>
        <family val="2"/>
        <scheme val="minor"/>
      </rPr>
      <t xml:space="preserve"> y correos de </t>
    </r>
    <r>
      <rPr>
        <sz val="60"/>
        <color rgb="FFFF0000"/>
        <rFont val="Calibri"/>
        <family val="2"/>
        <scheme val="minor"/>
      </rPr>
      <t>fecha.</t>
    </r>
    <r>
      <rPr>
        <sz val="60"/>
        <color theme="1"/>
        <rFont val="Calibri"/>
        <family val="2"/>
        <scheme val="minor"/>
      </rPr>
      <t xml:space="preserve">  sin embargo hay que fortalecer el control dejando el registro de las revisiones de la bodega semanalmente en documento estandarizado.</t>
    </r>
  </si>
  <si>
    <t>Lider de bodega, realiza la revisión y conteo aleatorio de las materias primas, insumos productos terminados, activos fijos y otros bienes y comunica a la coordinación las novedades presentadas, en forma mensual, dejando registro en actas de inventario.</t>
  </si>
  <si>
    <r>
      <t xml:space="preserve">En forma mensual los responsables de las bodegas de materia prima e insumos, producto terminado, materiales y suministros y activos fijos realizan la revisión y conteo aleatorio dejando registro en acta de inventario de acuerdo con las </t>
    </r>
    <r>
      <rPr>
        <sz val="60"/>
        <color rgb="FFFF0000"/>
        <rFont val="Calibri"/>
        <family val="2"/>
        <scheme val="minor"/>
      </rPr>
      <t>actas No. XXX de fecha XXX</t>
    </r>
    <r>
      <rPr>
        <sz val="60"/>
        <color theme="1"/>
        <rFont val="Calibri"/>
        <family val="2"/>
        <scheme val="minor"/>
      </rPr>
      <t>.</t>
    </r>
  </si>
  <si>
    <t>Coordinador del grupo Almacén General, de manera preventiva realiza las coordinaciones para la verificación de las condiciones de los extintores, fumigación, funcionamiento de camaras de seguridad, con las dependencias responsables, condiciones de almacenamiento de productos quimicos, para preever afectaciones a los bienes almacenados, cuando se requiera, dejando registro en comunicaciones oficiales.</t>
  </si>
  <si>
    <r>
      <t xml:space="preserve">Se realiza la verificación de las condiciones de extintores se realizó la coordinación de la revisión de los extintores con el líder de seguridad y salud en el trabajo, los cuales fueron recargados y se encuentran en las areas uso, así mismo se coordinaron la fumigación con Talento humano la cual se realizó la fumigación en el </t>
    </r>
    <r>
      <rPr>
        <sz val="40"/>
        <color rgb="FFFF0000"/>
        <rFont val="Calibri"/>
        <family val="2"/>
        <scheme val="minor"/>
      </rPr>
      <t>mes de junio</t>
    </r>
    <r>
      <rPr>
        <sz val="40"/>
        <color theme="1"/>
        <rFont val="Calibri"/>
        <family val="2"/>
        <scheme val="minor"/>
      </rPr>
      <t xml:space="preserve">. En cuanto a las camaras de seguridad se realizó la solicitud a través de </t>
    </r>
    <r>
      <rPr>
        <sz val="40"/>
        <color rgb="FFFF0000"/>
        <rFont val="Calibri"/>
        <family val="2"/>
        <scheme val="minor"/>
      </rPr>
      <t xml:space="preserve">oficio No. </t>
    </r>
    <r>
      <rPr>
        <sz val="40"/>
        <color theme="1"/>
        <rFont val="Calibri"/>
        <family val="2"/>
        <scheme val="minor"/>
      </rPr>
      <t>al grupo telemática de arreglo de las camaras de seguridad de la bodega funza.</t>
    </r>
  </si>
  <si>
    <t>1. Realizar solicitud de los recursos presupuestales a la Dirección General para dar solución a las necesidades de infraestrutura de la bodega de almacen general de acuerdo al diagnóstico realizado por el grupo infraestructura.</t>
  </si>
  <si>
    <t>Oficio de solicitud</t>
  </si>
  <si>
    <t>Coordinador Grupo Almacén General</t>
  </si>
  <si>
    <t xml:space="preserve">
1. Informar a la Dirección General sobre las condiciones de daños a materias primas, insumos productos terminados, activos fijos y otros bienes, para que se tomen las decisiones pertinentes.
2. Realizar las gestiones necesarias con las organismos de emergencias  externos  pertinentes y dependencias del FORPO, relacionados con el daño a otros bienes en almacenamianeto.</t>
  </si>
  <si>
    <t>1. Oficio de informando al Director General.
2. Oficio de informando al Director General sobre los hechos y gestiones.</t>
  </si>
  <si>
    <t>Actos de corrupción por la posibilidad de recibir o solicitar cualquier dádiva o beneficio a nombre propio o de terceros debido al hurto de bienes (materias primas, insumos, activos fijos y otros) en custodia o su transporte.</t>
  </si>
  <si>
    <t>Hurto de bienes (materias primas, insumos, activos fijos y otros) en custodia.
Hurto de bienes (materias primas, insumos, activos fijos y otros) en custodia en su transporte.</t>
  </si>
  <si>
    <t>El servidor público de la bodega de almacén general, verifica  las cantidas y características de los bienes despachados y transportados de FUNZA a la SEDE FACON, cada vez que se requiera realizar un traslado entre las sedes, dejando registro en formato de transporte de mercancias.</t>
  </si>
  <si>
    <r>
      <t xml:space="preserve">El personal de la bodega cuando realiza¿n el alistamiento y cargue del camion se realiza la verificación de las cantidades y caracteristicas de los elementos a entregar a la Fábrica de Confecciones, para lo cual se diligencia el formato de transporte de mercancias como se evidnecia en los envios del </t>
    </r>
    <r>
      <rPr>
        <sz val="60"/>
        <color rgb="FFFF0000"/>
        <rFont val="Calibri"/>
        <family val="2"/>
        <scheme val="minor"/>
      </rPr>
      <t>mes de julio.(XXX)</t>
    </r>
  </si>
  <si>
    <t>Coordinador del grupo almacén general, realiza Inventarios aleatorios a las  materias primas, insumos productos terminados, activos fijos y otros bienes, en forma mensual, dejando registro en acta.</t>
  </si>
  <si>
    <r>
      <t xml:space="preserve">La Jefatura de Almacén General realiza la revisión de la información en forma aleatoria sobre el conteo realizado por los líderes de bodega y determinando si existen posbles eventos de corrupción de acuerdo a las actas </t>
    </r>
    <r>
      <rPr>
        <sz val="60"/>
        <color rgb="FFFF0000"/>
        <rFont val="Calibri"/>
        <family val="2"/>
        <scheme val="minor"/>
      </rPr>
      <t>No.  De fecha XXX.</t>
    </r>
  </si>
  <si>
    <t>1. Realizar solicitud con el grupo telemática la revsión del funcionamiento del circuito cerrado de televisión.
2. Realizar solicitud al supervisor del contrato de vigilancia del FORPO para que la empresa de vigilancia reporte las novedades presentadas con relación a las bodegas de FUNZA.</t>
  </si>
  <si>
    <t xml:space="preserve">
16/06/2025
16/06/2025
01/10/2025</t>
  </si>
  <si>
    <t xml:space="preserve">
30/09/2025
30/09/2025
16/12/2025</t>
  </si>
  <si>
    <t xml:space="preserve">Solicitud 
Solicitud 
Solicitud </t>
  </si>
  <si>
    <t>1. Informar a la Dirección General sobre los hechos de actos de corrupción, para que se realicen las disposiciones pertinentes</t>
  </si>
  <si>
    <t>1. Oficio  informando al Director General.</t>
  </si>
  <si>
    <t xml:space="preserve">
30/09/2025</t>
  </si>
  <si>
    <t>Posibilidad de efectos dañosos sobre bienes públicos por castigo a los estados financieros debido a la omisión en el control sobre la  baja o nula rotación de materias primas e insumos.</t>
  </si>
  <si>
    <t>Omisión en el control sobre la  baja o nula rotación de materias primas e insumos.</t>
  </si>
  <si>
    <t xml:space="preserve">Pérdida económica
</t>
  </si>
  <si>
    <t>Coordinador del grupo almacén general, realiza verificación de los inventarios de baja o nula de acuerdo con informe del sistema INFORPO-ORACLE, en forma trimestral realizando informe al Subdirector Operativo y Director General, dejando registro en oficio de comunicación .</t>
  </si>
  <si>
    <r>
      <t xml:space="preserve">Se realizó en el mes de julio se realizó la revisión de la materia prima que presentaba baja o nula rotación, realizando informe ala dirección general con </t>
    </r>
    <r>
      <rPr>
        <sz val="60"/>
        <color rgb="FFFF0000"/>
        <rFont val="Calibri"/>
        <family val="2"/>
        <scheme val="minor"/>
      </rPr>
      <t>fecha XXX.</t>
    </r>
  </si>
  <si>
    <t>1. Realizar comunicación a la Fábrica de Confecciones sobre la existencia de materias primas e insumos, para ser tenidos en cuenta en el proceso de producción.</t>
  </si>
  <si>
    <t>01/07/2025
01/10/2025</t>
  </si>
  <si>
    <t>30/09/2025
16/12/2025</t>
  </si>
  <si>
    <t>Comunicaciones a la Fábrica de Confecciones.</t>
  </si>
  <si>
    <t>1. Informar a la Dirección General sobre la  baja o nula rotación de materias primas e insumos, para que se tomen las decisiones pertinentes.</t>
  </si>
  <si>
    <t>Relacionamiento con grupos de valor</t>
  </si>
  <si>
    <t>Grupo gestión documental y atención al ciudadano</t>
  </si>
  <si>
    <t>Posibilidad de pérdida reputacional por reiteraciones de pqrs de los grupos de valor debido a la respuesta imprecisa, inexistente o por fuera de términos de ley de las PQRSCF y derechos de petición.</t>
  </si>
  <si>
    <t>Respuesta imprecisa, inexistente o por fuera de términos de ley de las PQRS y derechos de petición.</t>
  </si>
  <si>
    <t>Perdida reputacional
Denuncias Demandas
Tutelas</t>
  </si>
  <si>
    <t>Servidor Público de PQRS, realiza el seguimiento a las preguntas, solicitudes, reclamos, sugerencias, derechos de petición, dejando registro en matriz de PQRS con el fin de mantener la información actualizada, en forma diaria.</t>
  </si>
  <si>
    <t>El coordinador del grupo gestión documental y atención al ciudadano, realiza seguimiento a los casos a vencer y vencidos y genera alertas en reunión con los implicados, los días lunes de cada semana, dejando registro en grabación por microsoft teams.</t>
  </si>
  <si>
    <t>Responsable de administrar las PQRSCF, cotejar o validar la información pendiente por respuesta en forma semanal los días viernes, dejando registro en correos electrónicos de alerta.</t>
  </si>
  <si>
    <t>1. Gestior con el grupo talento humano para que en la inducción del personal se de información sobre los tiempos de respuesta de ley, el módulo de PQRSF, la remisión o reparto por competencia dentro de las primeras 24 horas que se reciba la información.
2. Realizar los ajustes al procedimiento de administración PQRS incluyendo las reuniones de seguimiento y las alertas, así como el manejo del aplicativo control doc, para manejar la trazabilidad de la información.</t>
  </si>
  <si>
    <t xml:space="preserve">1/06/2025
1/06/2025
</t>
  </si>
  <si>
    <t xml:space="preserve">31/08/2025
31/08/2025
</t>
  </si>
  <si>
    <t>1. Registro de inducción.
2. Procedimiento Ajustado socializado.</t>
  </si>
  <si>
    <t>Coordinador grupo Gestión Documental y atención al ciudadano.</t>
  </si>
  <si>
    <t>1. Realizar el requerimiento a la dependencias que deba dar respuesta, con carácter de urgencia se respondan las PQRS en trámite a 24 horas de materializado el riesgo.
2. Reporte al Comité de CRETQIS, sobre las novedades de PQRS que no cumplan los términos de ley, para que se tomen las decisiones.</t>
  </si>
  <si>
    <t>1. Correo electrónico
2. Acta de Comité CRETQIS</t>
  </si>
  <si>
    <t xml:space="preserve">09/06/2025
</t>
  </si>
  <si>
    <t>Posibilidad de recibir o solicitar cualquier dadiva o beneficio a nombre propio o de terceros por no realizar el debido trámite a queja, reclamo, derecho de petición o tutelas conforme a lo establecido en la Ley.</t>
  </si>
  <si>
    <t>Respuesta imprecisa o por fuera de términos de ley de las PQRS y derechos de petición.</t>
  </si>
  <si>
    <t>Comité de CRETQIS, realiza sesiones con el fin de generar controles y acciones a las diferentes PQRSF, dejando registro en las actas del Comité</t>
  </si>
  <si>
    <t>1. Realizar la difusión de los canales de denuncia ante posible situaciones de corrupción interno y externo.</t>
  </si>
  <si>
    <t xml:space="preserve">1/06/2025
1/08/2025
</t>
  </si>
  <si>
    <t xml:space="preserve">31/07/2025
15/12/2025
</t>
  </si>
  <si>
    <t xml:space="preserve">1. Acta de difusión
</t>
  </si>
  <si>
    <t>1. Reporte al Comité de CRETQIS, sobre las novedades de corrupción en las PQRS.</t>
  </si>
  <si>
    <t>1. Oficio</t>
  </si>
  <si>
    <t>Gestión de convenios y contratos</t>
  </si>
  <si>
    <t>Grupo convenios y contratos</t>
  </si>
  <si>
    <t>Posibilidad de pérdida reputacional  por la no ejecución de recursos durante la vigencia debido a desconocimiento y demoras  en la elaboración y radicación de los  estudios y documentos previos (EDP) por parte de los dueños de la necesidad.</t>
  </si>
  <si>
    <t>Incumplimiento a los términos  establecidos en el plan anual de adquisiciones sin respuestas oportunas de los clientes internos y externos.</t>
  </si>
  <si>
    <t>Pérdida reputacional 
Baja ejecución presupuestal</t>
  </si>
  <si>
    <r>
      <t xml:space="preserve">Jefe Oficina Asesora de Planeación y Coordinador grupo Adquisiciones y contratos, realizar el seguimiento al plan anual de adquisiciones en mesas de trabajo de manera </t>
    </r>
    <r>
      <rPr>
        <sz val="60"/>
        <rFont val="Calibri"/>
        <family val="2"/>
      </rPr>
      <t>mensual</t>
    </r>
    <r>
      <rPr>
        <sz val="60"/>
        <color theme="1"/>
        <rFont val="Calibri"/>
        <family val="2"/>
      </rPr>
      <t xml:space="preserve"> y se determinan acciones para su cumplimiento, dejando registro en Acta de reunión.</t>
    </r>
  </si>
  <si>
    <t>Coordinador grupo Adquisiciones y contratos, realiza seguimiento con su grupo de trabajo precontractual al plan anual de adquisiciones de manera semanal, dejando registro en Acta de reunión.</t>
  </si>
  <si>
    <t xml:space="preserve">1. Definir una clausula compromisoria en los contratos y convenios interadministrativos. para la entrega de estudios y documentos previos , para el inicio de los procesos de contratación en los contratos y convenios interadministrativos.
2. Realizar comunicados entre la dirección general FORPO y los dueños de las necesidades de las diferentes unidades  policiales o entidades, con el fin de agilizar la presentación de estudios y documentos previos  dando cumplimiento al plan anual de adquisiciones.
</t>
  </si>
  <si>
    <t>16/06/2025
01/10/2025</t>
  </si>
  <si>
    <t>16/12/2025
28/11/2025</t>
  </si>
  <si>
    <r>
      <rPr>
        <sz val="72"/>
        <rFont val="Calibri"/>
        <family val="2"/>
      </rPr>
      <t xml:space="preserve">1.Contratos suscritos con el cambio en la clausula compromisoria.
</t>
    </r>
    <r>
      <rPr>
        <sz val="72"/>
        <color theme="1"/>
        <rFont val="Calibri"/>
        <family val="2"/>
      </rPr>
      <t xml:space="preserve">
</t>
    </r>
    <r>
      <rPr>
        <sz val="72"/>
        <rFont val="Calibri"/>
        <family val="2"/>
      </rPr>
      <t>2.Comunicaciones realizadas  a las unidades  policiales o entidades.</t>
    </r>
    <r>
      <rPr>
        <sz val="72"/>
        <color theme="1"/>
        <rFont val="Calibri"/>
        <family val="2"/>
      </rPr>
      <t xml:space="preserve">
</t>
    </r>
  </si>
  <si>
    <t>Coordinador grupo Convenios y Contratos.</t>
  </si>
  <si>
    <t xml:space="preserve">Modificación del Plan Anual de Adquisiciones con autorización de la Dirección General del Fondo Rotatorio de la Policía </t>
  </si>
  <si>
    <t xml:space="preserve">Oficio para autorización de la dirección general </t>
  </si>
  <si>
    <t xml:space="preserve">Informe de incumplimiento de plan anual de adquisiciones a la Dirección General </t>
  </si>
  <si>
    <t xml:space="preserve">Informe de resultados </t>
  </si>
  <si>
    <t>Posibilidad de efectos dañosos sobre recursos públicos que puedan declararse pasivos exigibles por falta de gestión de la reserva presupuestal.</t>
  </si>
  <si>
    <t>Falta de gestión de la reserva presupuestal.</t>
  </si>
  <si>
    <t>Posibilidad de pérdida reputacional y económica</t>
  </si>
  <si>
    <r>
      <t>Coordinador grupo Convenios  y Contratos,</t>
    </r>
    <r>
      <rPr>
        <sz val="60"/>
        <color theme="3" tint="0.39997558519241921"/>
        <rFont val="Calibri"/>
        <family val="2"/>
      </rPr>
      <t xml:space="preserve">  </t>
    </r>
    <r>
      <rPr>
        <sz val="60"/>
        <color theme="1"/>
        <rFont val="Calibri"/>
        <family val="2"/>
      </rPr>
      <t xml:space="preserve"> realizar sensibilización a los supervisores sobre  la responsabilidad y compromisos para la adecuada supervisión en la ejecución de los contratos dejando registro en Acta de reunión.</t>
    </r>
  </si>
  <si>
    <t xml:space="preserve">Coordinador grupo Convenios y Contratos,( liquidaciones, seguimiento de informes, facturación) realiza seguimiento en los tres últimos trimestres del año, con los supervisores para saber la ejecución presupuestal de los contratos dejando registro en Acta de reunión. </t>
  </si>
  <si>
    <t>1.  Establecer  controles permanentes dentro del procedimiento para la ejecución del contrato  que incluya la  realización  de  seguimiento a la supervisión, con el fin de evitar posibles reservas presupuestales y pasivos exigibles.
a la entidad</t>
  </si>
  <si>
    <t xml:space="preserve">1.Procedimiento de ejecución y elaboración de contratos  aprobado y socializado.
 </t>
  </si>
  <si>
    <t>Informar a la Dirección General  sobre el   pasivo exigible , para realizar la respectiva investigación al supervisor de acto de corrupción, para que se tomen las medidas correspondientes.</t>
  </si>
  <si>
    <t xml:space="preserve">Oficio dirigido a la Dirección General del Fondo Rotatorio de la Policía </t>
  </si>
  <si>
    <t>Actos de corrupción por la posibilidad de recibir o solicitar cualquier dadiva o beneficio a nombre propio o de terceros por causa de la manipulación u ocultamiento de información en cumplimiento de las responsabilidades del supervisor de los contratos con terceros.</t>
  </si>
  <si>
    <t>Manipulación u ocultamiento de información en cumplimiento de las responsabilidades del supervisor de los contratos con terceros.</t>
  </si>
  <si>
    <t>Demandas y fallos en contra de la entidad.</t>
  </si>
  <si>
    <t>Coordinador grupo Adquisiciones y contratos, realizar sensibilizaciones a los supervisor  en cuanto a las  responsabilidades y compromisos de la supervisión, dejando acta de reunión.</t>
  </si>
  <si>
    <t xml:space="preserve">Coordinador grupo Convenios verificar que dentro de los informes de supervisión se incluyan  de manera  detallada el cumplimiento  del objeto contractual, dejando como registro en correo electrónico con observaciones al informe de supervisión . </t>
  </si>
  <si>
    <t>1. Fortalecer los controles  en el procedimiento de  elaboración y ejecución de los contratos que permitan identificar los posibles actos de corrupción en la ejecución del contrato en las entregas de cada objeto contractual de manera detallada cuando sea necesario.</t>
  </si>
  <si>
    <t>1. Procedimiento aprobado y socializado.</t>
  </si>
  <si>
    <t xml:space="preserve">Coordinador grupo Convenios y Contratos. </t>
  </si>
  <si>
    <t>Informar a la Dirección General  sobre el posible acto de corrupción, para que se tomen las medidas correspondientes.</t>
  </si>
  <si>
    <t>Posibilidad de efecto dañoso sobre los recurso públicos por pago de multas impuestas por la autoridades a causa de la omisión en el cumplimiento de  las normas ambientales y de seguridad y salud en el trabajo en la ejecución de los contratos con terceros.</t>
  </si>
  <si>
    <t>Incumpliendo de  las normas ambientales y de seguridad y salud en el trabajo en la ejecución de los contratos con terceros.</t>
  </si>
  <si>
    <t xml:space="preserve">Posibilidad de pérdida reputacional 
</t>
  </si>
  <si>
    <t>El Gerente de cada proceso verifica  el Instructivo para la actividad contractual de Bienes , servicios y obras con criterio sostenibles y de seguridad y salud en el trabajo del fondo rotatorio de la policía para definir en los estudios y documentos previos la normatividad  a exigir para  aplicar según la modalidad de contratación.</t>
  </si>
  <si>
    <t>1. Socializar a los funcionarios de la etapa precontractual, el Instructivo para la actividad Contractual de Bienes , servicios y obras con criterio sostenibles y de seguridad y salud en el trabajo del fondo rotatorio de la policía.</t>
  </si>
  <si>
    <t>1. Registro de socialización</t>
  </si>
  <si>
    <t>Informar a la Dirección General  sobre incumplimiento del Instructivo para la actividad Contractual de Bienes , servicios y obras con criterio sostenibles y de seguridad y salud</t>
  </si>
  <si>
    <t>Posibilidad de pérdida reputacional por sanciones impuestas por  incumplimiento en las normas legales para publicación de documentos en Colombia compra eficiente debido al desconocimiento en la normatividad establecida para tal fin.</t>
  </si>
  <si>
    <t>Desconocimiento en la normatividad establecida para tal fin.</t>
  </si>
  <si>
    <t xml:space="preserve">Posibilidad de pérdida reputacional </t>
  </si>
  <si>
    <t>Coordinador grupo adquisiciones y contratos, se realiza seguimiento a la publicación de los documentos en la  etapa contractual y poscontractual en la plataforma Colombia compra eficiente, estudios y documentos previos e Informes.</t>
  </si>
  <si>
    <t xml:space="preserve">1. Elaborar y socializar instructivo para la publicación en la plataforma Colombia compra eficiente en las etapas precontractual, contractual y poscontractual. </t>
  </si>
  <si>
    <t xml:space="preserve">
16/06/2025
</t>
  </si>
  <si>
    <t xml:space="preserve">1. Documento aprobado y socializado. </t>
  </si>
  <si>
    <t>Informar a la Dirección General  sobre los documentos en la  etapa contractual y los contractual en la plataforma Colombia compra eficiente, estudios y documentos previos e Informes.</t>
  </si>
  <si>
    <t>Oficio dirigido a la Dirección General del Fondo Rotatorio de la Policía.</t>
  </si>
  <si>
    <t>Posibilidad de perdida reputacional por trámite de doble facturación debido a  falta de coordinación en la supervisión de los contratos para el trámite de facturas.</t>
  </si>
  <si>
    <t>falta de coordinación con la supervisión de los contratos.</t>
  </si>
  <si>
    <t>Servidor público responsable de la recepción de la facturación del grupo convenios y contratos, verificar la documentación de acuerdo a los términos contractuales, dejando registro en matriz de Excel y libro de radicación.</t>
  </si>
  <si>
    <t>Servidor público responsable de la recepción de la facturación del grupo convenios y contratos, verifica en el sistema SIIF nación II que la factura se encuentre cargada, dejando registro en correo electrónico y matriz de Excel.</t>
  </si>
  <si>
    <t>1. Realizar reuniones virtuales en forma mensual de coordinación con los supervisores de los contratos que presentan mayor facturación con el fin de revisar la facturación tramitada.</t>
  </si>
  <si>
    <t>01/08/2025
01/09/2025
01/10/2025
01/12/2025
02/02/2026
01/03/2026</t>
  </si>
  <si>
    <t>01/09/2025
31/10/2025
28/11/2025
31/12/2025
27/02/2026
31/03/2026</t>
  </si>
  <si>
    <t>1. Registro de reunión</t>
  </si>
  <si>
    <t>Informar a la subdirección operativa   sobre los de la posible masterización del riesgo para tomar acciones correctivas.</t>
  </si>
  <si>
    <t>Comunicación oficial</t>
  </si>
  <si>
    <t>Actos de corrupción por la posibilidad de recibir o solicitar cualquier dadiva o beneficio a nombre propio o de terceros por causa de acciones de colusión, soborno tráfico de influencia, nepotismo o prevaricato en los procesos de contratación del Fondo Rotatorio de la Policía.</t>
  </si>
  <si>
    <t xml:space="preserve">Colusión, soborno tráfico de influencia, nepotismo o prevalicato en los procesos </t>
  </si>
  <si>
    <t>Investigaciones disciplinarias, demandas, perdida reputacional, perdida de recursos públicos.</t>
  </si>
  <si>
    <t>El coordinador del grupo convenios y contratos, verifica que los comités técnicos jurídicos y económicos en los procesos de contratación diligencien el formato de declaración de conflictos de interés de los comités de contratación.</t>
  </si>
  <si>
    <t>1. Actualizar el manual de contratación definiendo mecanismos o directrices con el fin de evitar en los procesos de contratación la presencia de actos de corrupción como colusión, soborno tráfico de influencias, nepotismo o prevalicato.</t>
  </si>
  <si>
    <t xml:space="preserve">
30/08/2025
</t>
  </si>
  <si>
    <t>1. Manual de contratación  aprobado y socializado.</t>
  </si>
  <si>
    <t>Informar a la Direccion General  sobre el posible acto de corrupcion, para que se tomen las medidas correspondientes.</t>
  </si>
  <si>
    <t>Gestión de las comunicaciones</t>
  </si>
  <si>
    <t>Posibilidad de perdida reputacional por baja imagen institucional debido a la falta de claridad en la información o información en forma errada o a destiempo en el contenido de las comunicaciones emitidas a través de los medios masivos.</t>
  </si>
  <si>
    <t>Falta de claridad en la información o información errada o a destiempo en el contenido de las comunicaciones emitidas a través de los medios masivos.</t>
  </si>
  <si>
    <t xml:space="preserve">Perdida reputacional, quejas y denuncias, demandas. </t>
  </si>
  <si>
    <t xml:space="preserve">Coordinador del grupo Tecnologías de la Información y Comunicaciones, revisa el contenido de los mensajes y publicaciones que se van a difundir de los diferentes procesos cada vez que llegue una solicitud al grupo TIC. </t>
  </si>
  <si>
    <t>Fortalecer las herramientas para la optimización de respuesta en tiempos real en redes sociales.</t>
  </si>
  <si>
    <t>Herramienta implementada</t>
  </si>
  <si>
    <t xml:space="preserve">Informe a la dirección general.
Determinar una campaña de comunicación para contrarrestar la baja imagen. </t>
  </si>
  <si>
    <t>Oficio de comunicación
Informe de la campaña realizada.</t>
  </si>
  <si>
    <t>Posibilidad de perdida reputacional por incumplimiento en la ley 1712 de 2014 "Por medio de la cual se crea la Ley de Transparencia y del Derecho de Acceso a la Información" debido a que no existe la parametrización  para las responsabilidades de publicaciones, ubicación y tiempos sobre la información de la página WEB.</t>
  </si>
  <si>
    <t>No existe la parametrización  para las responsabilidades de publicaciones, ubicación y tiempos sobre la información de la página WEB.</t>
  </si>
  <si>
    <t>Perdida reputacional, Hallazgos de la CGR, quejas y denuncias.</t>
  </si>
  <si>
    <t>Coordinador del grupo Tecnologías de la Información y Comunicaciones, realiza la revisión del cumplimiento del índice de transparencia y acceso a la información ITA en forma semestral, dejando registro en acta de reunión y lista ed chequeo.</t>
  </si>
  <si>
    <t>Elaborar un documento que establezca las responsabilidades, tiempos, información a publicar y lugar en la página web que permita dar cumplimiento a la  ley 1712 de 2014.</t>
  </si>
  <si>
    <t>Documentos con condiciones aprobado y socializado.</t>
  </si>
  <si>
    <t>Informe a la dirección general.
Elaborar plan de trabajo para realizar las actualizaciones necesarias de acuerdo a ley 1712 de 2014.</t>
  </si>
  <si>
    <t>Oficio de comunicación
Informe de resulta del plan de trabajo.</t>
  </si>
  <si>
    <t xml:space="preserve">Actos de corrupción por la posibilidad de recibir o solicitar cualquier dadiva o beneficio a nombre propio o de terceros por causa de la suplantación de identidad institucional en los canales de comunicación. </t>
  </si>
  <si>
    <t xml:space="preserve">Suplantación de identidad institucional en los canales de comunicación. </t>
  </si>
  <si>
    <t>Perdida reputacional, quejas y  denuncias.</t>
  </si>
  <si>
    <t>Realizar campaña de difusión de las cuentas oficiales de la Entidad.</t>
  </si>
  <si>
    <t xml:space="preserve">Informe de resultado de la campaña realizada. </t>
  </si>
  <si>
    <t>Informe a la dirección general.
Realizar denuncias en redes sociales dando cumplimiento a la normatividad legal aplicable.</t>
  </si>
  <si>
    <t xml:space="preserve">Oficio de comunicación
Correo electrónico, solicitando la verificación y aprobación del coordinador del grupo que solicita la difusión y visto bueno de la DIGEN para su publicación. </t>
  </si>
  <si>
    <t>Gestión documental</t>
  </si>
  <si>
    <t>Posibilidad de perdida reputacional por sanciones o demandas debido a deterioro y perdida de documentación de los archivos de gestión, central, histórico.</t>
  </si>
  <si>
    <t>Perdida de documentación de los archivos de gestión, central, histórico.</t>
  </si>
  <si>
    <t>Perdidas económicas. 
Perdida de información importante para la entidad.</t>
  </si>
  <si>
    <t>Coordinador de Gestión Documental, se da cumplimiento a las unidades de conservación en estantería adecuada y cajas cumpliendo las disposiciones del archivo general de la nación, actas de revisión de las condiciones de almacenamiento de los documentos con inspección ocular y registro fotográfico.</t>
  </si>
  <si>
    <t>Coordinador de Gestión Documental realiza sensibilizaciones en temas relacionados con el manejo, organización, trasferencias, preservación de los documentos y buenas practicas, cada dos meses dejando registro en Actas de reunión.</t>
  </si>
  <si>
    <t>Oficiar a la Dirección General sobre las necesidades y urgencia, solicitando los espacios para preservar el acervo documental o traslado de los archivos de gestión, central e histórico.
2. Elaborar videos tutoriales sobre la correcta administración documental.</t>
  </si>
  <si>
    <t>01/08/2025
01/08/2025</t>
  </si>
  <si>
    <t>30/08/2025
15/12/2025</t>
  </si>
  <si>
    <t>1. Oficio de solicitud
2. Videos en archivos compartidos</t>
  </si>
  <si>
    <t>1. Realizar primeros auxilios y recuperar los documentos afectados o extraviados.
2. Elaborar informe a la Dirección General del daño en los documentos en archivos de gestión, central e histórico.</t>
  </si>
  <si>
    <t>1. Acta de recuperación de archivos.
2. Informe al Director General.</t>
  </si>
  <si>
    <t>Posibilidad de perdida reputacional por quejas de los usuarios debido a la perdida de documentos en préstamo.</t>
  </si>
  <si>
    <t>Perdida de documentos en préstamo</t>
  </si>
  <si>
    <t>Responsable grupo gestión documental y atención al ciudadano, realiza el control del préstamo de documentos de carpetas a otras dependencias, dejando registro en la planilla de control de prestamos.</t>
  </si>
  <si>
    <t>Fortalecer la aplicación, uso y control en el formato de la plantilla control de préstamo de documentos, llevando la firma del Jefe o Coordinador de cada dependencia.</t>
  </si>
  <si>
    <t xml:space="preserve">
1. Formato actualizado y socializado.</t>
  </si>
  <si>
    <t xml:space="preserve">
1. Recuperar los documentos  extraviados de bases de datos y copias.
2. Elaborar informe a la Dirección General del daño en los documentos en archivos de gestión, central e histórico extraviados.</t>
  </si>
  <si>
    <t xml:space="preserve">Actos de corrupción por la posibilidad de recibir o solicitar cualquier dadiva o beneficio a nombre propio o de terceros por causa de un indebido acceso o hurto de información o documentos del archivo de gestión, central e histórico. </t>
  </si>
  <si>
    <t xml:space="preserve">
Indebido acceso o hurto de información o documentos del archivo gestión, central e histórico.</t>
  </si>
  <si>
    <t>Multas, sanciones para la entidad y demandas</t>
  </si>
  <si>
    <t>Sistema de  cámaras de video, se revisan los videos verificando las actividades de los funcionarios por fuera de los procedimientos y rutinas, Informando a la Dirección General cualquier anomalía.</t>
  </si>
  <si>
    <t>Realizar campañas trimestrales de sensibilización para crear conciencia en el valor e importancia en la protección de lo documentos en archivos de gestión, central e histórico.</t>
  </si>
  <si>
    <t>01/08/2025
01/10/2025</t>
  </si>
  <si>
    <t>30/09/2025
31/12/2025</t>
  </si>
  <si>
    <t>1. Acta de seguimiento con el resultado de la campaña.</t>
  </si>
  <si>
    <t xml:space="preserve">Coordinador grupo Gestión Documental </t>
  </si>
  <si>
    <t>1. Elaborar informe a la Dirección General sobre la perdida, central e histórico extraviados, para la toma de decisiones.
2. Reconstruir información de documentos extraviados.</t>
  </si>
  <si>
    <t>1. Informe al Director General
2. Carpetas reconstruidas</t>
  </si>
  <si>
    <t>Posibilidad de pérdida reputacional por quejas presentadas debido a pérdida de información en la radicación de ventanilla única.</t>
  </si>
  <si>
    <t>Pérdida de información en la radicación de ventanilla única.</t>
  </si>
  <si>
    <t>Servidor Público de la ventanilla única, realiza el registro y  control de todos los documentos que ingresan a la entidad en forma diaria, dejando registro en el libro control de radicación.</t>
  </si>
  <si>
    <t>Servidor Público de la ventanilla única, realiza la entrega de los documentos a las dependencias, dejando registro en el formato control de registro entrega de documentos, en forma diaria.</t>
  </si>
  <si>
    <t xml:space="preserve">1. Fortalecer los controles de la entrega de documentos a través de un sello, donde quede registro de los datos de logo de la entidad, fecha y número de radicado que se le asigna el documento y firma del radicador.
2. Realizar solicitud para implementar soluciones tecnologías en lo referente a radicación (ventanilla hacia fuera y ventanilla hacia dentro) y PQRS, al grupo tecnologías de la información y comunicación </t>
  </si>
  <si>
    <t>67
68</t>
  </si>
  <si>
    <t>1. Procedimiento Ajustado</t>
  </si>
  <si>
    <t>1. Elaborar informe a la Dirección General sobre la perdida de documentos en radicación, para la toma de decisiones.</t>
  </si>
  <si>
    <t>1. Informe al Director General</t>
  </si>
  <si>
    <t>Gestión productiva</t>
  </si>
  <si>
    <t>Fábrica de confecciones</t>
  </si>
  <si>
    <t>Posibilidad de perdida reputacional por incumplimiento a las entregas de productos al cliente debido a personal insuficiente y/o aprovisionamiento de materias primas.</t>
  </si>
  <si>
    <t>Personal insuficiente y/o aprovisionamiento de materias primas.</t>
  </si>
  <si>
    <t>Incumplimiento de contrato interadministrativo con los clientes de la fábrica de confecciones.</t>
  </si>
  <si>
    <t>El líder de producción realiza las alertas de necesidades de personal a través de correo al inicio de la vigencia o cuando sea requerido, dejando registro en oficio y con autorización de la Dirección General.</t>
  </si>
  <si>
    <t>El responsable de la Fábrica de Confecciones,  verifica el stock de materias primas e insumos y se realiza la solicitud de compras de a acuerdo a los contratos suscritos con el cliente, realizando requerimiento a través de oficio y son elaborados estudios y documentos previos.</t>
  </si>
  <si>
    <t>El Director General de la Entidad, suscribe un contrato de suministro de materia prima con monto agotable o al vencimiento del plazo de ejecución, contrato suscrito.</t>
  </si>
  <si>
    <t>1. Definir el plan de necesidades para la vigencia 2026 de acuerdo con los contratos suscrito con los clientes.
2. Realizar el seguimiento a las eficiencias   tomando acciones correctivas para el personal que no cumpla con las metas establecidas.
3. Realizar el seguimiento al indicador de producción de la planta en forma mensual.</t>
  </si>
  <si>
    <t>03/06/2025
03/06/2025
03/06/2025</t>
  </si>
  <si>
    <t>20/12/2025
30/08/2025
30/08/2025</t>
  </si>
  <si>
    <t>Plan de necesidades.
Informe trimestral de eficiencias.
Informe de producción trimestral.</t>
  </si>
  <si>
    <t>Responsable Fábrica de Confecciones en Administración.</t>
  </si>
  <si>
    <t>1. Revisar análisis de tiempos y movimientos de las operaciones en la línea, detectando en general las causas en la línea productiva.</t>
  </si>
  <si>
    <t>Registro del análisis realizado.</t>
  </si>
  <si>
    <t>2. Realizar los cambios pertinentes para que la línea mejore resultados.</t>
  </si>
  <si>
    <t>Plan de mejoramiento.</t>
  </si>
  <si>
    <t>Posibilidad de afectación reputacional por superar el indice de producto no coforme del 5% debido a deficiencias en la objetividad para aplicar el control de  calidad.</t>
  </si>
  <si>
    <t>Deficiencias en la objetividad para aplicar el control de  calidad.</t>
  </si>
  <si>
    <t>El líder de calidad e inpectores realiza la verificación del cumplimiento de las normas técnicas en las muestras de prototipos de productos, cuando hay un producto nuevo, acta de reunión con las novedades de la muestra.</t>
  </si>
  <si>
    <t>Los inspectores de calidad realizar verificación, seguimiento  y control a las operaciones de acuerdo a las documentos técnicos vigentes, dando las instrucciones para la solución de novedades, formato control en línea.</t>
  </si>
  <si>
    <t>Los revisadores de producto terminado realizan la verificación, de los acabados de la prenda al 100% del producto terminado, formato control individual de producción.</t>
  </si>
  <si>
    <t>El supervisor de calidad, realiza un muestreo e inspección aleatoreo de las prendas  de acuerdo al documento técnico, formato control aleatoreo del producto terminado.</t>
  </si>
  <si>
    <t>1. Sesibilizaciones al equipo de calidad en temas sensibles del proceso productivo.
2. Reinducciones al personal de producción cuando hay cambios en el proceso.</t>
  </si>
  <si>
    <t>03/06/2025
03/06/2025</t>
  </si>
  <si>
    <t>29/08/2025
29/11/2025</t>
  </si>
  <si>
    <t>Acta de sensibilización.
Acta de reinducción.</t>
  </si>
  <si>
    <t>1. Realizar informe a la Jefatura de la fábrica de confecciones para la toma de decisiones.</t>
  </si>
  <si>
    <t>Informe.</t>
  </si>
  <si>
    <t>72
73</t>
  </si>
  <si>
    <t xml:space="preserve">Posibilidad de perdida reputacional y económica por paro de maquinaria por encima del 5% debido a la falta de  contratación para los mantenimientos preventivos y correctivos de personal calificado y especializado para los equipos de alta prioridad. </t>
  </si>
  <si>
    <t>Ejecución y administración de procesos (perdida económica).</t>
  </si>
  <si>
    <t>Falta de la contratación para los mantenimientos preventivos y correctivos.</t>
  </si>
  <si>
    <t>Generando paro de maquinaria y afectación en los tiempos de producción  de uniformes.</t>
  </si>
  <si>
    <t>El líder de mantenimiento, realiza el diagnóstico de la maquinaria y equipos de la fábrica de confecciones según cronograma del plan de mantenimiento dejando registro en informe.</t>
  </si>
  <si>
    <t>EL líder de mantenimiento, analiza y revisa los indicadores del reporte diario de maquinaria y realiza el mantenimiento preventivo o correctivo a la maquinaria y equipos, dejando registro en el formato reporte diario de maquinaria.</t>
  </si>
  <si>
    <t xml:space="preserve">1. Realizar sensibilizaciones al operario sobre el cuidado y prevención en el manejo de los equipos.
2. Realizar la proyección de la renovación de maquinaria según su obsolesencia. </t>
  </si>
  <si>
    <t>03/06/2025
03/06/2025</t>
  </si>
  <si>
    <t>29/08/2025
30/11/2025</t>
  </si>
  <si>
    <t>Acta de sensibilización.
Informe.</t>
  </si>
  <si>
    <t>1. Informe sobre el resultado de superación del 5% del indice del fallo de maquinaria a la Jefatura de la Fábrica de Confecciones.</t>
  </si>
  <si>
    <t>74
75</t>
  </si>
  <si>
    <t>Posibilidad de recibir o solicitar cualquier dádiva o beneficio  a nombre propio o de terceros por robo o perdida de bienes o productos del proceso gestión productiva.</t>
  </si>
  <si>
    <t>Robo o perdida de bienes o productos del proceso gestión productiva.</t>
  </si>
  <si>
    <t>Pérdidas económicas.
Pérdida de credibilidad e imagen de la Entidad.
Desbalances financieros.
Investigaciones disciplinarias y administrativas.</t>
  </si>
  <si>
    <t>El líder de producción, supervisor de línea y los patinadores controlan y verifican la trazabilidad de los productos en proceso, se diligencia planilla control de producción en forma diaria con el tiquete de cada producto por cada orden de trabajo.</t>
  </si>
  <si>
    <t>1.sensibilización en anticorrupción al personal de planta de la Fábrica de Confecciones.
2. Gestionar la incorporación de personal de la policía en comison  para fortalazer el regimen interno de la Fábrica de Confecciones.</t>
  </si>
  <si>
    <t xml:space="preserve">3/06/2025
03/06/2025
</t>
  </si>
  <si>
    <t xml:space="preserve">30/06/2025
25/08/2025
</t>
  </si>
  <si>
    <t xml:space="preserve">
Acta de sensibilización.
Solictud del personal por parte del grupo talento humano  a la Direccion de Talento Humano de la Policía Nacional.
</t>
  </si>
  <si>
    <t>1. Realizar informe sobre la perdida o robo de bienes o prendas a la Dirección General de confecciones para la toma de decisiones.</t>
  </si>
  <si>
    <t>Oficio a la Direccion General informando las novedades.</t>
  </si>
  <si>
    <t>Control ético y disciplinario</t>
  </si>
  <si>
    <t>Grupo control disciplinario interno juzgamiento y grupo instrucción disciplinaria</t>
  </si>
  <si>
    <t>Posibilidad de Pérdida reputacional por prescripción de la acción disciplinaria debido a la inactividad en el desarrollo de la investigación.</t>
  </si>
  <si>
    <t>Inactividad en el desarrollo de la investigación.</t>
  </si>
  <si>
    <t xml:space="preserve">Perdidas reputacional.
Sanciones disciplinarias para los responsables del proceso.
</t>
  </si>
  <si>
    <t>BAJA</t>
  </si>
  <si>
    <t>El coordinador del  grupo control disciplinario interno instrucción, revisan los términos y estado de las investigaciones dejando registro en el cuadro de expedientes GUIDI.</t>
  </si>
  <si>
    <t>El coordinador del  grupo Juzgamiento revisa las conductas y los téminos de las actuaciones desarrolladas en el proceso, dejando registro en la matriz de procesos juzgamiento.</t>
  </si>
  <si>
    <t>Aceptar</t>
  </si>
  <si>
    <r>
      <t>Se acepta el riesgo y no se determinan acciones de mitigación de acuerdo a la zona baja del riesgo residual cumpliendo con la política de administración de riesgos FORPO "</t>
    </r>
    <r>
      <rPr>
        <i/>
        <sz val="72"/>
        <color theme="1"/>
        <rFont val="Calibri"/>
        <family val="2"/>
        <scheme val="minor"/>
      </rPr>
      <t>Los riesgos residuales que se ubiquen en el nivel bajo, se aceptan y controlan a partir de los controles definidos en los procedimientos, sin el manejo de acciones de mitigación, los riesgos de corrupción no se aceptarán"</t>
    </r>
  </si>
  <si>
    <t>N.A</t>
  </si>
  <si>
    <t xml:space="preserve">Informar a la Dirección General la prescripción de los procesos disciplinarios
</t>
  </si>
  <si>
    <t>Oficio</t>
  </si>
  <si>
    <t>Evaluación independiente</t>
  </si>
  <si>
    <t>Oficina de Control Interno</t>
  </si>
  <si>
    <t>Actos de corrupción por la posibilidad de recibir o solicitar dádivas o beneficios a nombre propio o de terceros, debido al conflictos de interés para realizar las auditorias que afecte el dictamen de hallazgos a los procesos.</t>
  </si>
  <si>
    <t>El Jefe de la Oficina de Control Interno y el equipo auditor, fortalecer las  competencias a través de capacitaciones y actualizaciones normas de auditoría y  código del auditor para cumplir con las condiciones de calidad requeridas en cumplimiento de sus funciones, , dejando registro en acta de reunión.</t>
  </si>
  <si>
    <t>El jefe de control interno,  verifica que no existan omisiones en los informes de auditoría que puedan comprometer la objetividad y el cumplimiento de normas, a través de la firma en los informes de auditoria.</t>
  </si>
  <si>
    <t>1. Elaborar formato de declaración de conocimiento y cumplimiento al código de ética del auditor, manifestación firmada en carta de presentación al sujeto auditado.
2.  Realizar mesa de revisión de avances de trabajos o encargos de auditoria por equipo interdisciplinario de la Oficina de Control Interno.</t>
  </si>
  <si>
    <t>1/10/2025
1/10/2025</t>
  </si>
  <si>
    <t>31/12/2025
31/12/2025</t>
  </si>
  <si>
    <t>1. Formato aprobado y socializado.
2. Acta de Reunión.</t>
  </si>
  <si>
    <t>Jefe Oficina Control Interno</t>
  </si>
  <si>
    <t>1. Reasignación de auditorias en caso que suceda conflicto de intereses.
2. Informar a la Dirección General para que se tomen las acciones pertinentes.</t>
  </si>
  <si>
    <t>1. Oficio
2.Oficio</t>
  </si>
  <si>
    <t>Posibilidad de afectación reputacional por presentación extemporánea de informes y respuesta a solicitudes realizadas a la OCI, debido a la  falta de recursos necesarios para cumplir con las actividades demandadas.</t>
  </si>
  <si>
    <t xml:space="preserve">
Falta de recursos necesarios para cumplir con las actividades demandadas.</t>
  </si>
  <si>
    <t>Pérdida de confianza por parte de los grupos de interés.
Sanciones a la Entidad.</t>
  </si>
  <si>
    <t>El Jefe de Control Interno y equipo de funcionarios de la Oficina de Control Interno, verificar con oportunidad el cumplimiento del cronograma de actividades con el fin de garantizar la entrega a la Dirección General, entes de control y su publicación, dejando registro en la página WEB del FORPO.</t>
  </si>
  <si>
    <t xml:space="preserve">1. Realizar seguimiento al Cronograma de actividades verificando fechas clave, y limitaciones en recursos de la oficina en forma trimestral.
2. Realizar la solicitud de recursos y talento humano para el proceso evaluación independiente, que permita  dar cumplimiento del plan de auditoria. </t>
  </si>
  <si>
    <t>1. Indicador registrado en la suite visión empresarial.
2. Plan de necesidades.</t>
  </si>
  <si>
    <t>1. Informar a la Dirección General para que se tomen las acciones pertinentes.</t>
  </si>
  <si>
    <t>Posibilidad de afectación reputacional por hallazgos y observaciones sin gestionar durante la vigencia debido a la ausencia de mecanismos de monitoreo y cumplimiento sobre las acciones de mejora propuestas.</t>
  </si>
  <si>
    <t>Ausencia de mecanismos de monitoreo y cumplimiento sobre las acciones de mejora propuestas.</t>
  </si>
  <si>
    <t>Incremento de hallazgos dejados por órganos de control.</t>
  </si>
  <si>
    <t>El Jefe de control interno, realiza seguimiento sobre el cumplimiento de las acciones propuestas en los  planes de mejoramiento, informando periódicamente el estado de avance de estos planes, dejando registro a través de firma en los informes.</t>
  </si>
  <si>
    <t>El jefe de control interno, informa en reunión de comité institucional de control interno el estado de avance de  cumplimiento de los planes de mejoramiento y el respectivo cierre de estos para la toma de decisiones, dejando registro en acta de reunión.</t>
  </si>
  <si>
    <t>1. Realizar la revisión y cierre de hallazgos en la herramienta suite visión empresarial.
2. Informar ante el comité institucional de control interno, los avances y cumplimiento de los planes de mejoramiento.</t>
  </si>
  <si>
    <t>1. Informes de seguimiento
2. Acta comité institucional de control interno</t>
  </si>
  <si>
    <t>1. Comunicar las alertas y reportes  sobre compromisos vencidos o críticos, en reunión de Comité Institucional de Control Interno, para que se tomen decisiones frente a su cumplimiento.</t>
  </si>
  <si>
    <t>Grupo infraestructura</t>
  </si>
  <si>
    <t>Proceso gestión de convenios y contratos</t>
  </si>
  <si>
    <t>Posibilidad de perdida reputacional por perdida de negocios de infraestructura debido a la falta de conceptos claros y controles para la viabilización de los estudios, documentos previos, pliegos de condiciones y mínutas de contratos relacionados con la infraestructura.</t>
  </si>
  <si>
    <t>Ejecución y administración de procesos (Pérdida reputacional)</t>
  </si>
  <si>
    <t>Debido a la falta de alcance en los controles en la seguridad actuales de las instaciones.</t>
  </si>
  <si>
    <t>Perdida de credibilad y confianza de los clientes.</t>
  </si>
  <si>
    <t>Coordinador del grupo infraestructura, revisa la correcta aplicación de las listas de chequeo donde se realiza la verificación del cumplimiento de las condiciones técnicas y legales de estudios y documentos previos en la etapa precontractual de los procesos de infraestructura.</t>
  </si>
  <si>
    <t>1. Incluir en el manual de contratación las condiciones para el acompañamiento técnico por parte del personal idoneo que integra el grupo de infraestructura y  en todo el proceso de contratación relacionados con infraestructura desde estudio previo hasta la elaboración del contrato.</t>
  </si>
  <si>
    <t>1/010/2024</t>
  </si>
  <si>
    <t>1. Manual de contratación aprobado y socializado</t>
  </si>
  <si>
    <t>Coordinador grupo Infraestructura.</t>
  </si>
  <si>
    <t>1. Realizar comunicado a la Dirección General por la Perdida de Clientes para el desarrollo de procesos de infraestructura.</t>
  </si>
  <si>
    <t>1. Oficio de informe de resultados</t>
  </si>
  <si>
    <t>ACTIVO</t>
  </si>
  <si>
    <t>AMENAZAS</t>
  </si>
  <si>
    <t xml:space="preserve">VULNERABILIDAD  </t>
  </si>
  <si>
    <t>Acceso no autorizado a un activo de información en la nube</t>
  </si>
  <si>
    <t xml:space="preserve">Aplicativos, Correo electronico
</t>
  </si>
  <si>
    <t>Seguridad digital</t>
  </si>
  <si>
    <t xml:space="preserve">
Ataques de fuerza bruta, Malware, Phishing. 
</t>
  </si>
  <si>
    <t xml:space="preserve">
Contraseñas débiles, Software desactualizado.
</t>
  </si>
  <si>
    <t xml:space="preserve">A.9.4.3 Sistema de gestión de contraseñas 
</t>
  </si>
  <si>
    <t xml:space="preserve">A.9.2.2 Suministro de acceso de usuarios </t>
  </si>
  <si>
    <t>A.11.1.2 Controles de acceso fÍsico</t>
  </si>
  <si>
    <t xml:space="preserve">Monitorear la red con la seguridad perimetral. (FORTINET), y monitoreo continuo de configuraciones de servicios en la nube.
PERIODICIDAD: semestral
QUIEN EJECUTA: </t>
  </si>
  <si>
    <t>Informe Politicas aplicadas en el directorio activo 
Correo para desactivacion de usuarios.</t>
  </si>
  <si>
    <t xml:space="preserve">Coordinador de Grupo </t>
  </si>
  <si>
    <t>Aislar los sistemas afectados para contener la amenaza.
Analizar los registros (logs) para identificar el alcance de la brecha y el vector de ataque.</t>
  </si>
  <si>
    <t>Informe inicial de incidente.
Registros de actividad del sistema y de la red.</t>
  </si>
  <si>
    <t>Correo de solicitud de asignación de usuarios mediante directorio activo.</t>
  </si>
  <si>
    <t>Correo con reporte de entrada y salida por Control de acceso biométrico</t>
  </si>
  <si>
    <t>Fallos en el hardware del datacenter</t>
  </si>
  <si>
    <t>Servidores, NAS, Switches, Firewall (fÍsico).</t>
  </si>
  <si>
    <t>Fallas en  los discos duros, SSDs y demás componentes. por desgaste, errores mecánicos o problemas de firmware.
Fallo en los Componentes Internos</t>
  </si>
  <si>
    <t>Falta de mantenimiento preventivo y Correctivo.
Ausencia de soporte técnico del fabricante.</t>
  </si>
  <si>
    <t>A.11.2.4 Mantenimiento de equipos</t>
  </si>
  <si>
    <t>A.12.1.3 Gestión de capacidad</t>
  </si>
  <si>
    <t>Realizar los mantenimientos preventivos y correctivos con soporte técnico del fabricante.</t>
  </si>
  <si>
    <t>Informes de Mantenimientos Realizados y diagnósticos si se requieren.</t>
  </si>
  <si>
    <t xml:space="preserve"> Se realiza un análisis de la causa raíz del incidente.
Se actualiza el plan de mantenimiento y los procedimientos de respuesta si es necesario.</t>
  </si>
  <si>
    <t>Informe de análisis de causa raíz.
 Versión actualizada de los planes y procedimientos.</t>
  </si>
  <si>
    <t>Errores en el Firmware, Configuracion incorrecta.</t>
  </si>
  <si>
    <t>Plan de necesidades para la vigencia siguiente.</t>
  </si>
  <si>
    <t>Información pérdida por fallas en la generación de respaldo y/o back up.</t>
  </si>
  <si>
    <t xml:space="preserve">Bases de datos, SVE, Gestor documental.
</t>
  </si>
  <si>
    <t>Errores en el Software de Backup.
Configuración Incorrecta
Datos Corruptos</t>
  </si>
  <si>
    <t>Ausencia de servidores de respaldo</t>
  </si>
  <si>
    <t xml:space="preserve">A.12.1.1 Procedmientos de operaciones documentados. 
</t>
  </si>
  <si>
    <t>A.12.3.1 Respaldo de la Información.</t>
  </si>
  <si>
    <t xml:space="preserve">
Identificar y clasificar los datos críticos que necesitan respaldo.</t>
  </si>
  <si>
    <t>Informe de copias de respaldo.</t>
  </si>
  <si>
    <t>Revisar y actualizar la política y los procedimientos de respaldo para evitar la recurrencia.
Documentar el incidente y las lecciones aprendidas.</t>
  </si>
  <si>
    <t>Versión actualizada de la política de respaldos.
Informe de lecciones aprendidas del incidente.</t>
  </si>
  <si>
    <t>Falta de capacitación al personal.</t>
  </si>
  <si>
    <t>Informe  de pruebas de las copias de respaldo de la información.</t>
  </si>
  <si>
    <t>Falta de pruebas de restauración periódica</t>
  </si>
  <si>
    <t>Ataque cibernético</t>
  </si>
  <si>
    <t>Base de Datos,
 Directorio Activo
Correo Electronico</t>
  </si>
  <si>
    <t>Codigo malisioso 
Ransomware y Ataques de Extorsión.
Ataques DDoS</t>
  </si>
  <si>
    <t xml:space="preserve">Falta de aplicación de politicas del firewall. </t>
  </si>
  <si>
    <t>A.9.1.2 Acceso a redes y a servicios en red</t>
  </si>
  <si>
    <t>A.12.2.1 Controles contra codigos maliciosos.</t>
  </si>
  <si>
    <t>A.13.1.2 Seguridad en los servicios de red</t>
  </si>
  <si>
    <t>Implementar, politicas de trafico, controles de acceso y mecanismos de autenticación robustos.</t>
  </si>
  <si>
    <t>Correo de solicitud para autorizacion  a los servicios de red (VPN).</t>
  </si>
  <si>
    <t xml:space="preserve"> Identificar los sistemas y datos afectados y aislarlos de la red para contener la propagación.
Restaurar los sistemas y datos a partir de copias de seguridad limpias y verificadas.
Fortalecer los controles para prevenir la recurrencia del mismo vector de ataque.</t>
  </si>
  <si>
    <t>Informe inicial del incidente.
Registro de restauración de backups.
Informe final del incidente con análisis de causa raíz.</t>
  </si>
  <si>
    <t>Ausencia de controles de acceso</t>
  </si>
  <si>
    <t xml:space="preserve">Informe de Implementacion de politicas en el antivirus. </t>
  </si>
  <si>
    <t>Falta de filtrado de trafico de datos</t>
  </si>
  <si>
    <t>Registro de los monitoreos del firewall (fortinet).</t>
  </si>
  <si>
    <t>Pérdida del conocimiento crítico</t>
  </si>
  <si>
    <t>Administrador Bases de datos.
Administrador de Aplicaciones</t>
  </si>
  <si>
    <t xml:space="preserve">Rotación del Personal.
Depender del conocimiento tácito. </t>
  </si>
  <si>
    <t>Ausencia de documentación y Gestión del Conocimiento</t>
  </si>
  <si>
    <t>A.8.2.3 Manejo de activos</t>
  </si>
  <si>
    <t>A.14.2.2 Procedimiento Control de Cambios.</t>
  </si>
  <si>
    <t xml:space="preserve"> Manuales de administrador y manual de ususario del Nuevo ERP a implementar</t>
  </si>
  <si>
    <t>Realizar sesiones de entrega formal del puesto, enfocándose en la validación y actualización de la documentación existente.
El empleado funcionario saliente capacita a su reemplazo o al equipo designado.</t>
  </si>
  <si>
    <t>Actas de las reuniones de entrega.
Versiones actualizadas de manuales y procedimientos, firmadas por el empleado saliente y quien recibe.</t>
  </si>
  <si>
    <t>Documentar los cambios realizados al nuevo ERP, sí se llegarán a realizar.</t>
  </si>
  <si>
    <t>Falta de Planificación de Sucesión</t>
  </si>
  <si>
    <t>Primer nivel</t>
  </si>
  <si>
    <t>Segundo nivel</t>
  </si>
  <si>
    <t>Tercer nivel</t>
  </si>
  <si>
    <t>Total de controles</t>
  </si>
  <si>
    <t>Nivel de riesgos</t>
  </si>
  <si>
    <t>Currupción</t>
  </si>
  <si>
    <t>Económico</t>
  </si>
  <si>
    <t>Cuarto nivel</t>
  </si>
  <si>
    <t>Clase de riesgos</t>
  </si>
  <si>
    <t>Total</t>
  </si>
  <si>
    <t>MAPA DE RIESGOS FORPO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</si>
</sst>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_-;\-* #,##0_-;_-* &quot;-&quot;_-;_-@_-"/>
    <numFmt numFmtId="165" formatCode="_-&quot;$&quot;\ * #,##0.00_-;\-&quot;$&quot;\ * #,##0.00_-;_-&quot;$&quot;\ * &quot;-&quot;??_-;_-@_-"/>
    <numFmt numFmtId="166" formatCode="_-* #,##0.00_-;\-* #,##0.00_-;_-* &quot;-&quot;??_-;_-@_-"/>
  </numFmts>
  <fonts count="87" x14ac:knownFonts="1">
    <font>
      <sz val="11"/>
      <color theme="1"/>
      <name val="Calibri"/>
      <family val="2"/>
      <scheme val="minor"/>
    </font>
    <font>
      <sz val="11"/>
      <color theme="1"/>
      <name val="Calibri"/>
      <family val="2"/>
      <scheme val="minor"/>
    </font>
    <font>
      <sz val="11"/>
      <color rgb="FF006100"/>
      <name val="Calibri"/>
      <family val="2"/>
      <scheme val="minor"/>
    </font>
    <font>
      <sz val="40"/>
      <color indexed="8"/>
      <name val="Calibri"/>
      <family val="2"/>
    </font>
    <font>
      <b/>
      <sz val="40"/>
      <color indexed="8"/>
      <name val="Calibri"/>
      <family val="2"/>
    </font>
    <font>
      <b/>
      <sz val="72"/>
      <color indexed="8"/>
      <name val="Calibri"/>
      <family val="2"/>
    </font>
    <font>
      <b/>
      <sz val="40"/>
      <name val="Calibri"/>
      <family val="2"/>
    </font>
    <font>
      <sz val="35"/>
      <color indexed="8"/>
      <name val="Calibri"/>
      <family val="2"/>
    </font>
    <font>
      <sz val="72"/>
      <color indexed="8"/>
      <name val="Calibri"/>
      <family val="2"/>
    </font>
    <font>
      <b/>
      <sz val="50"/>
      <color indexed="8"/>
      <name val="Calibri"/>
      <family val="2"/>
    </font>
    <font>
      <b/>
      <sz val="70"/>
      <color indexed="8"/>
      <name val="Calibri"/>
      <family val="2"/>
    </font>
    <font>
      <b/>
      <sz val="72"/>
      <name val="Calibri"/>
      <family val="2"/>
    </font>
    <font>
      <b/>
      <sz val="60"/>
      <color indexed="8"/>
      <name val="Calibri"/>
      <family val="2"/>
    </font>
    <font>
      <b/>
      <sz val="48"/>
      <color indexed="8"/>
      <name val="Calibri"/>
      <family val="2"/>
    </font>
    <font>
      <b/>
      <sz val="60"/>
      <color theme="1"/>
      <name val="Calibri"/>
      <family val="2"/>
    </font>
    <font>
      <sz val="60"/>
      <color theme="1"/>
      <name val="Calibri"/>
      <family val="2"/>
    </font>
    <font>
      <sz val="60"/>
      <color rgb="FF000000"/>
      <name val="Calibri"/>
      <family val="2"/>
    </font>
    <font>
      <sz val="72"/>
      <color theme="1"/>
      <name val="Calibri"/>
      <family val="2"/>
    </font>
    <font>
      <sz val="40"/>
      <color rgb="FF000000"/>
      <name val="Calibri"/>
      <family val="2"/>
      <scheme val="minor"/>
    </font>
    <font>
      <b/>
      <sz val="40"/>
      <color theme="1"/>
      <name val="Calibri"/>
      <family val="2"/>
      <scheme val="minor"/>
    </font>
    <font>
      <sz val="40"/>
      <color theme="1"/>
      <name val="Calibri"/>
      <family val="2"/>
      <scheme val="minor"/>
    </font>
    <font>
      <sz val="72"/>
      <color theme="1"/>
      <name val="Calibri"/>
      <family val="2"/>
      <scheme val="minor"/>
    </font>
    <font>
      <sz val="72"/>
      <name val="Calibri"/>
      <family val="2"/>
      <scheme val="minor"/>
    </font>
    <font>
      <sz val="40"/>
      <name val="Calibri"/>
      <family val="2"/>
      <scheme val="minor"/>
    </font>
    <font>
      <b/>
      <sz val="72"/>
      <color theme="1"/>
      <name val="Calibri"/>
      <family val="2"/>
    </font>
    <font>
      <b/>
      <sz val="50"/>
      <name val="Calibri"/>
      <family val="2"/>
    </font>
    <font>
      <sz val="60"/>
      <name val="Calibri"/>
      <family val="2"/>
    </font>
    <font>
      <b/>
      <sz val="70"/>
      <color theme="1"/>
      <name val="Calibri"/>
      <family val="2"/>
    </font>
    <font>
      <sz val="60"/>
      <color indexed="8"/>
      <name val="Calibri"/>
      <family val="2"/>
    </font>
    <font>
      <sz val="40"/>
      <color theme="1"/>
      <name val="Calibri"/>
      <family val="2"/>
    </font>
    <font>
      <sz val="40"/>
      <color rgb="FF000000"/>
      <name val="Calibri"/>
      <family val="2"/>
    </font>
    <font>
      <sz val="72"/>
      <name val="Calibri"/>
      <family val="2"/>
    </font>
    <font>
      <sz val="40"/>
      <name val="Calibri"/>
      <family val="2"/>
    </font>
    <font>
      <sz val="60"/>
      <color theme="1"/>
      <name val="Calibri"/>
      <family val="2"/>
      <scheme val="minor"/>
    </font>
    <font>
      <sz val="60"/>
      <color rgb="FF00B050"/>
      <name val="Calibri"/>
      <family val="2"/>
    </font>
    <font>
      <b/>
      <sz val="70"/>
      <color theme="1"/>
      <name val="Calibri"/>
      <family val="2"/>
      <scheme val="minor"/>
    </font>
    <font>
      <b/>
      <sz val="50"/>
      <name val="Calibri"/>
      <family val="2"/>
      <scheme val="minor"/>
    </font>
    <font>
      <sz val="60"/>
      <color rgb="FF000000"/>
      <name val="Calibri"/>
      <family val="2"/>
      <scheme val="minor"/>
    </font>
    <font>
      <b/>
      <sz val="60"/>
      <color theme="1"/>
      <name val="Calibri"/>
      <family val="2"/>
      <scheme val="minor"/>
    </font>
    <font>
      <b/>
      <sz val="50"/>
      <name val="Arial"/>
      <family val="2"/>
    </font>
    <font>
      <sz val="72"/>
      <color rgb="FF000000"/>
      <name val="Calibri"/>
      <family val="2"/>
    </font>
    <font>
      <b/>
      <sz val="70"/>
      <color rgb="FF000000"/>
      <name val="Calibri"/>
      <family val="2"/>
      <scheme val="minor"/>
    </font>
    <font>
      <sz val="72"/>
      <color rgb="FF000000"/>
      <name val="Calibri"/>
      <family val="2"/>
      <scheme val="minor"/>
    </font>
    <font>
      <b/>
      <sz val="70"/>
      <color rgb="FF000000"/>
      <name val="Calibri"/>
      <family val="2"/>
    </font>
    <font>
      <sz val="60"/>
      <color rgb="FFFF0000"/>
      <name val="Calibri"/>
      <family val="2"/>
    </font>
    <font>
      <sz val="52"/>
      <color rgb="FF000000"/>
      <name val="Calibri"/>
      <family val="2"/>
    </font>
    <font>
      <b/>
      <sz val="52"/>
      <color theme="1"/>
      <name val="Calibri"/>
      <family val="2"/>
    </font>
    <font>
      <sz val="52"/>
      <name val="Calibri"/>
      <family val="2"/>
    </font>
    <font>
      <sz val="35"/>
      <name val="Calibri"/>
      <family val="2"/>
    </font>
    <font>
      <sz val="60"/>
      <color rgb="FFFF0000"/>
      <name val="Calibri"/>
      <family val="2"/>
      <scheme val="minor"/>
    </font>
    <font>
      <sz val="40"/>
      <color rgb="FFFF0000"/>
      <name val="Calibri"/>
      <family val="2"/>
      <scheme val="minor"/>
    </font>
    <font>
      <b/>
      <sz val="72"/>
      <color theme="1"/>
      <name val="Calibri"/>
      <family val="2"/>
      <scheme val="minor"/>
    </font>
    <font>
      <sz val="60"/>
      <color theme="3" tint="0.39997558519241921"/>
      <name val="Calibri"/>
      <family val="2"/>
    </font>
    <font>
      <sz val="60"/>
      <color theme="4"/>
      <name val="Calibri"/>
      <family val="2"/>
    </font>
    <font>
      <sz val="40"/>
      <color theme="4"/>
      <name val="Calibri"/>
      <family val="2"/>
    </font>
    <font>
      <sz val="72"/>
      <color theme="4"/>
      <name val="Calibri"/>
      <family val="2"/>
    </font>
    <font>
      <sz val="72"/>
      <color indexed="8"/>
      <name val="Calibri"/>
      <family val="2"/>
      <scheme val="minor"/>
    </font>
    <font>
      <sz val="60"/>
      <name val="Calibri"/>
      <family val="2"/>
      <scheme val="minor"/>
    </font>
    <font>
      <sz val="40"/>
      <color indexed="8"/>
      <name val="Calibri"/>
      <family val="2"/>
      <scheme val="minor"/>
    </font>
    <font>
      <b/>
      <sz val="50"/>
      <color indexed="8"/>
      <name val="Calibri"/>
      <family val="2"/>
      <scheme val="minor"/>
    </font>
    <font>
      <sz val="60"/>
      <color indexed="8"/>
      <name val="Calibri"/>
      <family val="2"/>
      <scheme val="minor"/>
    </font>
    <font>
      <b/>
      <sz val="50"/>
      <color theme="1"/>
      <name val="Calibri"/>
      <family val="2"/>
      <scheme val="minor"/>
    </font>
    <font>
      <b/>
      <sz val="70"/>
      <name val="Calibri"/>
      <family val="2"/>
    </font>
    <font>
      <i/>
      <sz val="72"/>
      <color theme="1"/>
      <name val="Calibri"/>
      <family val="2"/>
      <scheme val="minor"/>
    </font>
    <font>
      <b/>
      <sz val="50"/>
      <color theme="1"/>
      <name val="Arial"/>
      <family val="2"/>
    </font>
    <font>
      <b/>
      <sz val="60"/>
      <color indexed="8"/>
      <name val="Calibri"/>
      <family val="2"/>
      <scheme val="minor"/>
    </font>
    <font>
      <b/>
      <sz val="49"/>
      <color indexed="8"/>
      <name val="Calibri"/>
      <family val="2"/>
      <scheme val="minor"/>
    </font>
    <font>
      <b/>
      <sz val="72"/>
      <color indexed="8"/>
      <name val="Calibri"/>
      <family val="2"/>
      <scheme val="minor"/>
    </font>
    <font>
      <sz val="49"/>
      <color theme="1"/>
      <name val="Calibri"/>
      <family val="2"/>
      <scheme val="minor"/>
    </font>
    <font>
      <sz val="49"/>
      <color indexed="8"/>
      <name val="Calibri"/>
      <family val="2"/>
      <scheme val="minor"/>
    </font>
    <font>
      <b/>
      <sz val="49"/>
      <color theme="1"/>
      <name val="Calibri"/>
      <family val="2"/>
      <scheme val="minor"/>
    </font>
    <font>
      <sz val="47"/>
      <color theme="1"/>
      <name val="Calibri"/>
      <family val="2"/>
      <scheme val="minor"/>
    </font>
    <font>
      <sz val="47"/>
      <color indexed="8"/>
      <name val="Calibri"/>
      <family val="2"/>
    </font>
    <font>
      <sz val="49"/>
      <name val="Calibri"/>
      <family val="2"/>
      <scheme val="minor"/>
    </font>
    <font>
      <b/>
      <sz val="49"/>
      <name val="Calibri"/>
      <family val="2"/>
      <scheme val="minor"/>
    </font>
    <font>
      <b/>
      <sz val="70"/>
      <name val="Calibri"/>
      <family val="2"/>
      <scheme val="minor"/>
    </font>
    <font>
      <b/>
      <sz val="60"/>
      <name val="Calibri"/>
      <family val="2"/>
      <scheme val="minor"/>
    </font>
    <font>
      <b/>
      <sz val="72"/>
      <name val="Calibri"/>
      <family val="2"/>
      <scheme val="minor"/>
    </font>
    <font>
      <sz val="42"/>
      <color indexed="8"/>
      <name val="Calibri"/>
      <family val="2"/>
    </font>
    <font>
      <b/>
      <sz val="35"/>
      <color indexed="8"/>
      <name val="Calibri"/>
      <family val="2"/>
    </font>
    <font>
      <b/>
      <sz val="42"/>
      <color indexed="8"/>
      <name val="Calibri"/>
      <family val="2"/>
    </font>
    <font>
      <b/>
      <sz val="48"/>
      <color theme="0"/>
      <name val="Calibri"/>
      <family val="2"/>
    </font>
    <font>
      <b/>
      <sz val="72"/>
      <color theme="0"/>
      <name val="Calibri"/>
      <family val="2"/>
    </font>
    <font>
      <sz val="36"/>
      <color indexed="81"/>
      <name val="Tahoma"/>
      <family val="2"/>
    </font>
    <font>
      <b/>
      <sz val="60"/>
      <color rgb="FF000000"/>
      <name val="Calibri"/>
      <family val="2"/>
      <scheme val="minor"/>
    </font>
    <font>
      <b/>
      <sz val="60"/>
      <name val="Calibri"/>
      <family val="2"/>
    </font>
    <font>
      <b/>
      <sz val="60"/>
      <color theme="1"/>
      <name val="Arial"/>
      <family val="2"/>
    </font>
  </fonts>
  <fills count="20">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4" tint="0.79998168889431442"/>
        <bgColor indexed="64"/>
      </patternFill>
    </fill>
    <fill>
      <patternFill patternType="solid">
        <fgColor rgb="FFFFFFFF"/>
        <bgColor indexed="64"/>
      </patternFill>
    </fill>
    <fill>
      <patternFill patternType="solid">
        <fgColor rgb="FFFFFF00"/>
        <bgColor indexed="64"/>
      </patternFill>
    </fill>
    <fill>
      <patternFill patternType="solid">
        <fgColor theme="9" tint="-0.249977111117893"/>
        <bgColor indexed="64"/>
      </patternFill>
    </fill>
    <fill>
      <patternFill patternType="solid">
        <fgColor rgb="FFFF0000"/>
        <bgColor indexed="64"/>
      </patternFill>
    </fill>
    <fill>
      <patternFill patternType="solid">
        <fgColor rgb="FFFFC000"/>
        <bgColor indexed="64"/>
      </patternFill>
    </fill>
    <fill>
      <patternFill patternType="solid">
        <fgColor rgb="FFFFFFFF"/>
        <bgColor rgb="FF000000"/>
      </patternFill>
    </fill>
    <fill>
      <patternFill patternType="solid">
        <fgColor theme="0"/>
        <bgColor rgb="FF000000"/>
      </patternFill>
    </fill>
    <fill>
      <patternFill patternType="solid">
        <fgColor rgb="FFF47914"/>
        <bgColor rgb="FF000000"/>
      </patternFill>
    </fill>
    <fill>
      <patternFill patternType="solid">
        <fgColor rgb="FFFFFF00"/>
        <bgColor rgb="FF000000"/>
      </patternFill>
    </fill>
    <fill>
      <patternFill patternType="solid">
        <fgColor theme="6" tint="0.79998168889431442"/>
        <bgColor indexed="64"/>
      </patternFill>
    </fill>
    <fill>
      <patternFill patternType="solid">
        <fgColor rgb="FFFF9900"/>
        <bgColor indexed="64"/>
      </patternFill>
    </fill>
    <fill>
      <patternFill patternType="solid">
        <fgColor rgb="FFFF6600"/>
        <bgColor indexed="64"/>
      </patternFill>
    </fill>
    <fill>
      <patternFill patternType="solid">
        <fgColor theme="5"/>
        <bgColor indexed="64"/>
      </patternFill>
    </fill>
    <fill>
      <patternFill patternType="solid">
        <fgColor rgb="FF92D050"/>
        <bgColor indexed="64"/>
      </patternFill>
    </fill>
    <fill>
      <patternFill patternType="solid">
        <fgColor rgb="FFFF993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top style="thin">
        <color rgb="FF000000"/>
      </top>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s>
  <cellStyleXfs count="5">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cellStyleXfs>
  <cellXfs count="1358">
    <xf numFmtId="0" fontId="0" fillId="0" borderId="0" xfId="0"/>
    <xf numFmtId="0" fontId="5" fillId="3" borderId="0" xfId="0" applyFont="1" applyFill="1" applyAlignment="1">
      <alignment horizontal="center" vertical="center"/>
    </xf>
    <xf numFmtId="0" fontId="7" fillId="0" borderId="0" xfId="0" applyFont="1"/>
    <xf numFmtId="0" fontId="8" fillId="0" borderId="0" xfId="0" applyFont="1"/>
    <xf numFmtId="0" fontId="9" fillId="0" borderId="0" xfId="0" applyFont="1"/>
    <xf numFmtId="0" fontId="3" fillId="0" borderId="0" xfId="0" applyFont="1"/>
    <xf numFmtId="1" fontId="10" fillId="0" borderId="0" xfId="0" applyNumberFormat="1" applyFont="1" applyAlignment="1">
      <alignment horizontal="center"/>
    </xf>
    <xf numFmtId="0" fontId="3" fillId="0" borderId="0" xfId="0" applyFont="1" applyAlignment="1">
      <alignment horizontal="center"/>
    </xf>
    <xf numFmtId="0" fontId="11" fillId="3" borderId="0" xfId="0" applyFont="1" applyFill="1" applyAlignment="1">
      <alignment horizontal="center" vertical="center"/>
    </xf>
    <xf numFmtId="0" fontId="5" fillId="0" borderId="0" xfId="0" applyFont="1"/>
    <xf numFmtId="14" fontId="3" fillId="3" borderId="0" xfId="0" applyNumberFormat="1" applyFont="1" applyFill="1" applyAlignment="1">
      <alignment horizontal="center" vertical="center"/>
    </xf>
    <xf numFmtId="0" fontId="12" fillId="4" borderId="20" xfId="4" applyFont="1" applyFill="1" applyBorder="1" applyAlignment="1">
      <alignment horizontal="center" vertical="center" wrapText="1"/>
    </xf>
    <xf numFmtId="0" fontId="5" fillId="4" borderId="20" xfId="4" applyFont="1" applyFill="1" applyBorder="1" applyAlignment="1">
      <alignment horizontal="center" vertical="center" wrapText="1"/>
    </xf>
    <xf numFmtId="0" fontId="12" fillId="4" borderId="1" xfId="4" applyFont="1" applyFill="1" applyBorder="1" applyAlignment="1">
      <alignment horizontal="center" vertical="center" textRotation="90"/>
    </xf>
    <xf numFmtId="0" fontId="12" fillId="4" borderId="21" xfId="4" applyFont="1" applyFill="1" applyBorder="1" applyAlignment="1">
      <alignment horizontal="center" vertical="center" wrapText="1"/>
    </xf>
    <xf numFmtId="0" fontId="5" fillId="4" borderId="21" xfId="4" applyFont="1" applyFill="1" applyBorder="1" applyAlignment="1">
      <alignment horizontal="center" vertical="center" wrapText="1"/>
    </xf>
    <xf numFmtId="0" fontId="5"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3" fillId="0" borderId="0" xfId="0" applyFont="1" applyAlignment="1">
      <alignment horizontal="center" vertical="center"/>
    </xf>
    <xf numFmtId="0" fontId="7" fillId="0" borderId="0" xfId="0" applyFont="1" applyAlignment="1">
      <alignment horizontal="center" vertical="center"/>
    </xf>
    <xf numFmtId="0" fontId="8" fillId="3" borderId="1" xfId="4" applyFont="1" applyFill="1" applyBorder="1" applyAlignment="1">
      <alignment horizontal="center" vertical="center" wrapText="1"/>
    </xf>
    <xf numFmtId="0" fontId="8" fillId="3" borderId="1" xfId="4" applyFont="1" applyFill="1" applyBorder="1" applyAlignment="1">
      <alignment horizontal="center" vertical="center"/>
    </xf>
    <xf numFmtId="0" fontId="9" fillId="3" borderId="1" xfId="4" applyFont="1" applyFill="1" applyBorder="1" applyAlignment="1">
      <alignment horizontal="center" vertical="center" wrapText="1"/>
    </xf>
    <xf numFmtId="0" fontId="5" fillId="3" borderId="1" xfId="4" applyFont="1" applyFill="1" applyBorder="1" applyAlignment="1">
      <alignment horizontal="center" vertical="center" wrapText="1"/>
    </xf>
    <xf numFmtId="9" fontId="18" fillId="5" borderId="22" xfId="0" applyNumberFormat="1" applyFont="1" applyFill="1" applyBorder="1" applyAlignment="1">
      <alignment horizontal="center" vertical="center"/>
    </xf>
    <xf numFmtId="0" fontId="20" fillId="3" borderId="22" xfId="4" applyFont="1" applyFill="1" applyBorder="1" applyAlignment="1">
      <alignment horizontal="center" vertical="center" wrapText="1"/>
    </xf>
    <xf numFmtId="0" fontId="21" fillId="3" borderId="22" xfId="0" applyFont="1" applyFill="1" applyBorder="1" applyAlignment="1">
      <alignment horizontal="justify" vertical="center" wrapText="1"/>
    </xf>
    <xf numFmtId="0" fontId="21" fillId="3" borderId="22" xfId="0" applyFont="1" applyFill="1" applyBorder="1" applyAlignment="1">
      <alignment horizontal="center" vertical="center" wrapText="1"/>
    </xf>
    <xf numFmtId="14" fontId="21" fillId="3" borderId="22" xfId="0" applyNumberFormat="1" applyFont="1" applyFill="1" applyBorder="1" applyAlignment="1">
      <alignment horizontal="center" vertical="center" wrapText="1"/>
    </xf>
    <xf numFmtId="0" fontId="22" fillId="0" borderId="22" xfId="0" applyFont="1" applyBorder="1" applyAlignment="1">
      <alignment horizontal="left" vertical="center" wrapText="1"/>
    </xf>
    <xf numFmtId="0" fontId="23" fillId="0" borderId="22" xfId="0" applyFont="1" applyBorder="1" applyAlignment="1">
      <alignment horizontal="justify" vertical="center" wrapText="1"/>
    </xf>
    <xf numFmtId="0" fontId="4" fillId="3" borderId="20" xfId="0" applyFont="1" applyFill="1" applyBorder="1" applyAlignment="1">
      <alignment horizontal="center" vertical="center"/>
    </xf>
    <xf numFmtId="14" fontId="20" fillId="3" borderId="22" xfId="0" applyNumberFormat="1" applyFont="1" applyFill="1" applyBorder="1" applyAlignment="1">
      <alignment horizontal="center" vertical="center" wrapText="1"/>
    </xf>
    <xf numFmtId="0" fontId="4" fillId="3" borderId="20" xfId="0" applyFont="1" applyFill="1" applyBorder="1" applyAlignment="1">
      <alignment horizontal="center" vertical="center" wrapText="1"/>
    </xf>
    <xf numFmtId="0" fontId="21" fillId="3" borderId="20" xfId="0" applyFont="1" applyFill="1" applyBorder="1" applyAlignment="1">
      <alignment horizontal="center" vertical="center" wrapText="1"/>
    </xf>
    <xf numFmtId="0" fontId="21" fillId="3" borderId="21" xfId="0" applyFont="1" applyFill="1" applyBorder="1" applyAlignment="1">
      <alignment horizontal="center" vertical="center" wrapText="1"/>
    </xf>
    <xf numFmtId="0" fontId="19" fillId="3" borderId="22" xfId="4" applyFont="1" applyFill="1" applyBorder="1" applyAlignment="1">
      <alignment horizontal="center" vertical="center" textRotation="90" wrapText="1"/>
    </xf>
    <xf numFmtId="0" fontId="5" fillId="3" borderId="1" xfId="4" applyFont="1" applyFill="1" applyBorder="1" applyAlignment="1">
      <alignment horizontal="center" vertical="center"/>
    </xf>
    <xf numFmtId="0" fontId="15" fillId="3" borderId="1" xfId="0" applyFont="1" applyFill="1" applyBorder="1" applyAlignment="1">
      <alignment horizontal="center" vertical="center" wrapText="1"/>
    </xf>
    <xf numFmtId="0" fontId="15" fillId="3" borderId="1" xfId="0" applyFont="1" applyFill="1" applyBorder="1" applyAlignment="1">
      <alignment horizontal="justify" vertical="center" wrapText="1"/>
    </xf>
    <xf numFmtId="9" fontId="16" fillId="5" borderId="1" xfId="0" applyNumberFormat="1" applyFont="1" applyFill="1" applyBorder="1" applyAlignment="1">
      <alignment horizontal="center" vertical="center"/>
    </xf>
    <xf numFmtId="0" fontId="5" fillId="3" borderId="20" xfId="4" applyFont="1" applyFill="1" applyBorder="1" applyAlignment="1">
      <alignment horizontal="center" vertical="center" wrapText="1"/>
    </xf>
    <xf numFmtId="0" fontId="5" fillId="3" borderId="22" xfId="4" applyFont="1" applyFill="1" applyBorder="1" applyAlignment="1">
      <alignment horizontal="center" vertical="center" wrapText="1"/>
    </xf>
    <xf numFmtId="0" fontId="24" fillId="3" borderId="20" xfId="4" applyFont="1" applyFill="1" applyBorder="1" applyAlignment="1">
      <alignment horizontal="center" vertical="center" wrapText="1"/>
    </xf>
    <xf numFmtId="0" fontId="4" fillId="3" borderId="20" xfId="4" applyFont="1" applyFill="1" applyBorder="1" applyAlignment="1">
      <alignment horizontal="center" vertical="center" textRotation="90" wrapText="1"/>
    </xf>
    <xf numFmtId="0" fontId="5" fillId="3" borderId="20" xfId="0" applyFont="1" applyFill="1" applyBorder="1" applyAlignment="1">
      <alignment horizontal="center" vertical="center" wrapText="1"/>
    </xf>
    <xf numFmtId="0" fontId="5" fillId="3" borderId="20" xfId="0" applyFont="1" applyFill="1" applyBorder="1" applyAlignment="1">
      <alignment horizontal="center" vertical="center"/>
    </xf>
    <xf numFmtId="0" fontId="7" fillId="0" borderId="20" xfId="0" applyFont="1" applyBorder="1" applyAlignment="1">
      <alignment horizontal="center" vertical="center"/>
    </xf>
    <xf numFmtId="0" fontId="8" fillId="0" borderId="20" xfId="0" applyFont="1" applyBorder="1" applyAlignment="1">
      <alignment horizontal="center" vertical="center"/>
    </xf>
    <xf numFmtId="0" fontId="17" fillId="3" borderId="20" xfId="0" applyFont="1" applyFill="1" applyBorder="1" applyAlignment="1">
      <alignment horizontal="center" vertical="center" wrapText="1"/>
    </xf>
    <xf numFmtId="0" fontId="32" fillId="0" borderId="20" xfId="0" applyFont="1" applyBorder="1" applyAlignment="1">
      <alignment horizontal="justify" vertical="center" wrapText="1"/>
    </xf>
    <xf numFmtId="0" fontId="7" fillId="0" borderId="21" xfId="0" applyFont="1" applyBorder="1" applyAlignment="1">
      <alignment horizontal="center" vertical="center"/>
    </xf>
    <xf numFmtId="0" fontId="8" fillId="0" borderId="21" xfId="0" applyFont="1" applyBorder="1" applyAlignment="1">
      <alignment horizontal="center" vertical="center"/>
    </xf>
    <xf numFmtId="0" fontId="17" fillId="3" borderId="21" xfId="0" applyFont="1" applyFill="1" applyBorder="1" applyAlignment="1">
      <alignment horizontal="center" vertical="center" wrapText="1"/>
    </xf>
    <xf numFmtId="0" fontId="32" fillId="0" borderId="21" xfId="0" applyFont="1" applyBorder="1" applyAlignment="1">
      <alignment horizontal="justify" vertical="center" wrapText="1"/>
    </xf>
    <xf numFmtId="0" fontId="25" fillId="0" borderId="1" xfId="0" applyFont="1" applyBorder="1" applyAlignment="1">
      <alignment horizontal="center" vertical="center"/>
    </xf>
    <xf numFmtId="0" fontId="15" fillId="3" borderId="1" xfId="4" applyFont="1" applyFill="1" applyBorder="1" applyAlignment="1">
      <alignment horizontal="center" vertical="center" wrapText="1"/>
    </xf>
    <xf numFmtId="0" fontId="14" fillId="3" borderId="22" xfId="4" applyFont="1" applyFill="1" applyBorder="1" applyAlignment="1">
      <alignment horizontal="center" vertical="center" textRotation="90" wrapText="1"/>
    </xf>
    <xf numFmtId="1" fontId="27" fillId="3" borderId="22" xfId="3" applyNumberFormat="1" applyFont="1" applyFill="1" applyBorder="1" applyAlignment="1">
      <alignment horizontal="center" vertical="center"/>
    </xf>
    <xf numFmtId="9" fontId="15" fillId="3" borderId="22" xfId="3" applyFont="1" applyFill="1" applyBorder="1" applyAlignment="1">
      <alignment horizontal="justify" vertical="center"/>
    </xf>
    <xf numFmtId="9" fontId="15" fillId="3" borderId="22" xfId="3" applyFont="1" applyFill="1" applyBorder="1" applyAlignment="1">
      <alignment horizontal="left" vertical="center" wrapText="1"/>
    </xf>
    <xf numFmtId="9" fontId="29" fillId="3" borderId="22" xfId="3" applyFont="1" applyFill="1" applyBorder="1" applyAlignment="1">
      <alignment horizontal="justify" vertical="center"/>
    </xf>
    <xf numFmtId="9" fontId="17" fillId="3" borderId="22" xfId="3" applyFont="1" applyFill="1" applyBorder="1" applyAlignment="1">
      <alignment horizontal="justify" vertical="center"/>
    </xf>
    <xf numFmtId="0" fontId="29" fillId="3" borderId="22" xfId="0" applyFont="1" applyFill="1" applyBorder="1" applyAlignment="1">
      <alignment horizontal="left" vertical="center" wrapText="1"/>
    </xf>
    <xf numFmtId="0" fontId="29" fillId="3" borderId="22" xfId="4" applyFont="1" applyFill="1" applyBorder="1" applyAlignment="1">
      <alignment horizontal="center" vertical="center" wrapText="1"/>
    </xf>
    <xf numFmtId="0" fontId="17" fillId="3" borderId="22" xfId="0" applyFont="1" applyFill="1" applyBorder="1" applyAlignment="1">
      <alignment horizontal="justify" vertical="center" wrapText="1"/>
    </xf>
    <xf numFmtId="0" fontId="17" fillId="3" borderId="22" xfId="0" applyFont="1" applyFill="1" applyBorder="1" applyAlignment="1">
      <alignment horizontal="center" vertical="center" wrapText="1"/>
    </xf>
    <xf numFmtId="14" fontId="17" fillId="3" borderId="22" xfId="0" applyNumberFormat="1" applyFont="1" applyFill="1" applyBorder="1" applyAlignment="1">
      <alignment horizontal="center" vertical="center" wrapText="1"/>
    </xf>
    <xf numFmtId="14" fontId="17" fillId="3" borderId="22" xfId="0" applyNumberFormat="1" applyFont="1" applyFill="1" applyBorder="1" applyAlignment="1">
      <alignment horizontal="justify" vertical="center" wrapText="1"/>
    </xf>
    <xf numFmtId="0" fontId="31" fillId="0" borderId="22" xfId="0" applyFont="1" applyBorder="1" applyAlignment="1">
      <alignment horizontal="center" vertical="center" wrapText="1"/>
    </xf>
    <xf numFmtId="0" fontId="32" fillId="0" borderId="22" xfId="0" applyFont="1" applyBorder="1" applyAlignment="1">
      <alignment horizontal="justify" vertical="center" wrapText="1"/>
    </xf>
    <xf numFmtId="14" fontId="29" fillId="3" borderId="22" xfId="0" applyNumberFormat="1" applyFont="1" applyFill="1" applyBorder="1" applyAlignment="1">
      <alignment horizontal="center" vertical="center" wrapText="1"/>
    </xf>
    <xf numFmtId="0" fontId="15" fillId="3" borderId="1" xfId="0" applyFont="1" applyFill="1" applyBorder="1" applyAlignment="1">
      <alignment horizontal="justify" vertical="center"/>
    </xf>
    <xf numFmtId="0" fontId="33" fillId="3" borderId="20" xfId="0" applyFont="1" applyFill="1" applyBorder="1" applyAlignment="1">
      <alignment horizontal="center" vertical="center" wrapText="1"/>
    </xf>
    <xf numFmtId="0" fontId="20" fillId="3" borderId="20" xfId="0" applyFont="1" applyFill="1" applyBorder="1" applyAlignment="1">
      <alignment horizontal="left" vertical="center" wrapText="1"/>
    </xf>
    <xf numFmtId="0" fontId="22" fillId="0" borderId="20" xfId="0" applyFont="1" applyBorder="1" applyAlignment="1">
      <alignment horizontal="left" vertical="center" wrapText="1"/>
    </xf>
    <xf numFmtId="0" fontId="23" fillId="0" borderId="20" xfId="0" applyFont="1" applyBorder="1" applyAlignment="1">
      <alignment horizontal="justify" vertical="center" wrapText="1"/>
    </xf>
    <xf numFmtId="0" fontId="33" fillId="3" borderId="21" xfId="0" applyFont="1" applyFill="1" applyBorder="1" applyAlignment="1">
      <alignment horizontal="center" vertical="center" wrapText="1"/>
    </xf>
    <xf numFmtId="0" fontId="20" fillId="3" borderId="21" xfId="0" applyFont="1" applyFill="1" applyBorder="1" applyAlignment="1">
      <alignment horizontal="left" vertical="center" wrapText="1"/>
    </xf>
    <xf numFmtId="0" fontId="22" fillId="0" borderId="21" xfId="0" applyFont="1" applyBorder="1" applyAlignment="1">
      <alignment horizontal="left" vertical="center" wrapText="1"/>
    </xf>
    <xf numFmtId="0" fontId="23" fillId="0" borderId="21" xfId="0" applyFont="1" applyBorder="1" applyAlignment="1">
      <alignment horizontal="justify" vertical="center" wrapText="1"/>
    </xf>
    <xf numFmtId="0" fontId="5" fillId="4" borderId="1" xfId="4" applyFont="1" applyFill="1" applyBorder="1" applyAlignment="1">
      <alignment horizontal="center" vertical="center" wrapText="1"/>
    </xf>
    <xf numFmtId="0" fontId="5" fillId="4" borderId="1" xfId="4" applyFont="1" applyFill="1" applyBorder="1" applyAlignment="1">
      <alignment horizontal="justify" vertical="center"/>
    </xf>
    <xf numFmtId="0" fontId="36" fillId="0" borderId="1" xfId="0" applyFont="1" applyBorder="1" applyAlignment="1">
      <alignment horizontal="center" vertical="center"/>
    </xf>
    <xf numFmtId="0" fontId="33" fillId="3" borderId="1" xfId="0" applyFont="1" applyFill="1" applyBorder="1" applyAlignment="1">
      <alignment horizontal="justify" vertical="center" wrapText="1"/>
    </xf>
    <xf numFmtId="0" fontId="33" fillId="3" borderId="1" xfId="4" applyFont="1" applyFill="1" applyBorder="1" applyAlignment="1">
      <alignment horizontal="center" vertical="center" wrapText="1"/>
    </xf>
    <xf numFmtId="0" fontId="33" fillId="3" borderId="1" xfId="0" applyFont="1" applyFill="1" applyBorder="1" applyAlignment="1">
      <alignment horizontal="left" vertical="center" wrapText="1"/>
    </xf>
    <xf numFmtId="0" fontId="33" fillId="3" borderId="1" xfId="0" applyFont="1" applyFill="1" applyBorder="1" applyAlignment="1">
      <alignment horizontal="center" vertical="center" wrapText="1"/>
    </xf>
    <xf numFmtId="9" fontId="37" fillId="5" borderId="1" xfId="0" applyNumberFormat="1" applyFont="1" applyFill="1" applyBorder="1" applyAlignment="1">
      <alignment horizontal="center" vertical="center"/>
    </xf>
    <xf numFmtId="0" fontId="38" fillId="3" borderId="22" xfId="4" applyFont="1" applyFill="1" applyBorder="1" applyAlignment="1">
      <alignment horizontal="center" vertical="center" textRotation="90" wrapText="1"/>
    </xf>
    <xf numFmtId="1" fontId="35" fillId="3" borderId="22" xfId="3" applyNumberFormat="1" applyFont="1" applyFill="1" applyBorder="1" applyAlignment="1">
      <alignment horizontal="center" vertical="center" wrapText="1"/>
    </xf>
    <xf numFmtId="9" fontId="33" fillId="3" borderId="22" xfId="3" applyFont="1" applyFill="1" applyBorder="1" applyAlignment="1">
      <alignment horizontal="justify" vertical="center" wrapText="1"/>
    </xf>
    <xf numFmtId="0" fontId="33" fillId="3" borderId="22" xfId="0" applyFont="1" applyFill="1" applyBorder="1" applyAlignment="1">
      <alignment horizontal="left" vertical="center" wrapText="1"/>
    </xf>
    <xf numFmtId="9" fontId="20" fillId="3" borderId="22" xfId="3" applyFont="1" applyFill="1" applyBorder="1" applyAlignment="1">
      <alignment horizontal="justify" vertical="center" wrapText="1"/>
    </xf>
    <xf numFmtId="9" fontId="21" fillId="3" borderId="22" xfId="3" applyFont="1" applyFill="1" applyBorder="1" applyAlignment="1">
      <alignment horizontal="justify" vertical="center" wrapText="1"/>
    </xf>
    <xf numFmtId="0" fontId="20" fillId="3" borderId="22" xfId="0" applyFont="1" applyFill="1" applyBorder="1" applyAlignment="1">
      <alignment horizontal="left" vertical="center" wrapText="1"/>
    </xf>
    <xf numFmtId="0" fontId="8" fillId="3" borderId="1" xfId="4" applyFont="1" applyFill="1" applyBorder="1" applyAlignment="1">
      <alignment horizontal="justify" vertical="center"/>
    </xf>
    <xf numFmtId="0" fontId="33" fillId="3" borderId="20" xfId="0" applyFont="1" applyFill="1" applyBorder="1" applyAlignment="1">
      <alignment horizontal="justify" vertical="center" wrapText="1"/>
    </xf>
    <xf numFmtId="0" fontId="33" fillId="3" borderId="20" xfId="0" applyFont="1" applyFill="1" applyBorder="1" applyAlignment="1">
      <alignment horizontal="left" vertical="center" wrapText="1"/>
    </xf>
    <xf numFmtId="0" fontId="20" fillId="3" borderId="20" xfId="0" applyFont="1" applyFill="1" applyBorder="1" applyAlignment="1">
      <alignment horizontal="justify" vertical="center" wrapText="1"/>
    </xf>
    <xf numFmtId="0" fontId="21" fillId="3" borderId="20" xfId="0" applyFont="1" applyFill="1" applyBorder="1" applyAlignment="1">
      <alignment horizontal="justify" vertical="center" wrapText="1"/>
    </xf>
    <xf numFmtId="0" fontId="20" fillId="3" borderId="1" xfId="0" applyFont="1" applyFill="1" applyBorder="1" applyAlignment="1">
      <alignment horizontal="left" vertical="center" wrapText="1"/>
    </xf>
    <xf numFmtId="0" fontId="33" fillId="3" borderId="21" xfId="0" applyFont="1" applyFill="1" applyBorder="1" applyAlignment="1">
      <alignment horizontal="justify" vertical="center" wrapText="1"/>
    </xf>
    <xf numFmtId="0" fontId="33" fillId="3" borderId="21" xfId="0" applyFont="1" applyFill="1" applyBorder="1" applyAlignment="1">
      <alignment horizontal="left" vertical="center" wrapText="1"/>
    </xf>
    <xf numFmtId="0" fontId="20" fillId="3" borderId="21" xfId="0" applyFont="1" applyFill="1" applyBorder="1" applyAlignment="1">
      <alignment horizontal="justify" vertical="center" wrapText="1"/>
    </xf>
    <xf numFmtId="0" fontId="21" fillId="3" borderId="21" xfId="0" applyFont="1" applyFill="1" applyBorder="1" applyAlignment="1">
      <alignment horizontal="justify" vertical="center" wrapText="1"/>
    </xf>
    <xf numFmtId="0" fontId="33" fillId="3" borderId="22" xfId="0" applyFont="1" applyFill="1" applyBorder="1" applyAlignment="1">
      <alignment horizontal="justify" vertical="center" wrapText="1"/>
    </xf>
    <xf numFmtId="0" fontId="20" fillId="3" borderId="22" xfId="0" applyFont="1" applyFill="1" applyBorder="1" applyAlignment="1">
      <alignment horizontal="justify" vertical="center" wrapText="1"/>
    </xf>
    <xf numFmtId="1" fontId="27" fillId="3" borderId="1" xfId="0" applyNumberFormat="1" applyFont="1" applyFill="1" applyBorder="1" applyAlignment="1">
      <alignment horizontal="center" vertical="center" wrapText="1"/>
    </xf>
    <xf numFmtId="9" fontId="33" fillId="3" borderId="1" xfId="3" applyFont="1" applyFill="1" applyBorder="1" applyAlignment="1">
      <alignment horizontal="justify" vertical="center" wrapText="1"/>
    </xf>
    <xf numFmtId="0" fontId="7" fillId="0" borderId="22" xfId="0" applyFont="1" applyBorder="1" applyAlignment="1">
      <alignment horizontal="center" vertical="center"/>
    </xf>
    <xf numFmtId="0" fontId="8" fillId="0" borderId="22" xfId="0" applyFont="1" applyBorder="1" applyAlignment="1">
      <alignment horizontal="center" vertical="center"/>
    </xf>
    <xf numFmtId="0" fontId="20" fillId="3" borderId="20" xfId="0" applyFont="1" applyFill="1" applyBorder="1" applyAlignment="1">
      <alignment horizontal="center" vertical="center" wrapText="1"/>
    </xf>
    <xf numFmtId="0" fontId="31" fillId="0" borderId="1" xfId="0" applyFont="1" applyBorder="1" applyAlignment="1">
      <alignment horizontal="center" vertical="center" wrapText="1"/>
    </xf>
    <xf numFmtId="0" fontId="20" fillId="3" borderId="2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20" fillId="3" borderId="21" xfId="0" applyFont="1" applyFill="1" applyBorder="1" applyAlignment="1">
      <alignment horizontal="center" vertical="center" wrapText="1"/>
    </xf>
    <xf numFmtId="0" fontId="39" fillId="0" borderId="1" xfId="0" applyFont="1" applyBorder="1" applyAlignment="1">
      <alignment horizontal="center" vertical="center"/>
    </xf>
    <xf numFmtId="0" fontId="14" fillId="3" borderId="1" xfId="4" applyFont="1" applyFill="1" applyBorder="1" applyAlignment="1">
      <alignment horizontal="center" vertical="center" textRotation="90" wrapText="1"/>
    </xf>
    <xf numFmtId="9" fontId="15" fillId="3" borderId="1" xfId="3" applyFont="1" applyFill="1" applyBorder="1" applyAlignment="1">
      <alignment horizontal="center" vertical="center" wrapText="1"/>
    </xf>
    <xf numFmtId="0" fontId="15" fillId="3" borderId="22" xfId="0" applyFont="1" applyFill="1" applyBorder="1" applyAlignment="1">
      <alignment horizontal="justify" vertical="center" wrapText="1"/>
    </xf>
    <xf numFmtId="0" fontId="12" fillId="3" borderId="22" xfId="4" applyFont="1" applyFill="1" applyBorder="1" applyAlignment="1">
      <alignment horizontal="center" vertical="center" wrapText="1"/>
    </xf>
    <xf numFmtId="0" fontId="4" fillId="3" borderId="22" xfId="4" applyFont="1" applyFill="1" applyBorder="1" applyAlignment="1">
      <alignment horizontal="center" vertical="center" wrapText="1"/>
    </xf>
    <xf numFmtId="0" fontId="4" fillId="4" borderId="22" xfId="4" applyFont="1" applyFill="1" applyBorder="1" applyAlignment="1">
      <alignment horizontal="center" vertical="center" textRotation="90" wrapText="1"/>
    </xf>
    <xf numFmtId="0" fontId="5" fillId="4" borderId="20"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22" xfId="0" applyFont="1" applyFill="1" applyBorder="1" applyAlignment="1">
      <alignment horizontal="center" vertical="center"/>
    </xf>
    <xf numFmtId="0" fontId="4" fillId="4" borderId="20" xfId="0" applyFont="1" applyFill="1" applyBorder="1" applyAlignment="1">
      <alignment horizontal="center" vertical="center"/>
    </xf>
    <xf numFmtId="0" fontId="4" fillId="4" borderId="20" xfId="0" applyFont="1" applyFill="1" applyBorder="1" applyAlignment="1">
      <alignment horizontal="center" vertical="center" wrapText="1"/>
    </xf>
    <xf numFmtId="0" fontId="31" fillId="0" borderId="21" xfId="0" applyFont="1" applyBorder="1" applyAlignment="1">
      <alignment horizontal="justify" vertical="center" wrapText="1"/>
    </xf>
    <xf numFmtId="9" fontId="15" fillId="3" borderId="22" xfId="3" applyFont="1" applyFill="1" applyBorder="1" applyAlignment="1">
      <alignment horizontal="center" vertical="center" wrapText="1"/>
    </xf>
    <xf numFmtId="0" fontId="12" fillId="3" borderId="1" xfId="4" applyFont="1" applyFill="1" applyBorder="1" applyAlignment="1">
      <alignment horizontal="center" vertical="center" wrapText="1"/>
    </xf>
    <xf numFmtId="0" fontId="22" fillId="0" borderId="20" xfId="0" applyFont="1" applyBorder="1" applyAlignment="1">
      <alignment horizontal="center" vertical="center" wrapText="1"/>
    </xf>
    <xf numFmtId="0" fontId="33" fillId="3" borderId="22" xfId="0" applyFont="1" applyFill="1" applyBorder="1" applyAlignment="1">
      <alignment horizontal="center" vertical="center" wrapText="1"/>
    </xf>
    <xf numFmtId="0" fontId="22" fillId="0" borderId="22" xfId="0" applyFont="1" applyBorder="1" applyAlignment="1">
      <alignment horizontal="center" vertical="center" wrapText="1"/>
    </xf>
    <xf numFmtId="0" fontId="22" fillId="0" borderId="21" xfId="0" applyFont="1" applyBorder="1" applyAlignment="1">
      <alignment horizontal="center" vertical="center" wrapText="1"/>
    </xf>
    <xf numFmtId="0" fontId="36" fillId="3" borderId="1" xfId="0" applyFont="1" applyFill="1" applyBorder="1" applyAlignment="1">
      <alignment horizontal="center" vertical="center"/>
    </xf>
    <xf numFmtId="0" fontId="38" fillId="8" borderId="22" xfId="4" applyFont="1" applyFill="1" applyBorder="1" applyAlignment="1">
      <alignment horizontal="center" vertical="center" textRotation="90" wrapText="1"/>
    </xf>
    <xf numFmtId="1" fontId="35" fillId="3" borderId="21" xfId="0" applyNumberFormat="1" applyFont="1" applyFill="1" applyBorder="1" applyAlignment="1">
      <alignment horizontal="center" vertical="center" wrapText="1"/>
    </xf>
    <xf numFmtId="0" fontId="14" fillId="4" borderId="22" xfId="4" applyFont="1" applyFill="1" applyBorder="1" applyAlignment="1">
      <alignment horizontal="center" vertical="center" wrapText="1"/>
    </xf>
    <xf numFmtId="9" fontId="20" fillId="3" borderId="22" xfId="3" applyFont="1" applyFill="1" applyBorder="1" applyAlignment="1">
      <alignment horizontal="center" vertical="center" wrapText="1"/>
    </xf>
    <xf numFmtId="0" fontId="22" fillId="0" borderId="22" xfId="0" applyFont="1" applyBorder="1" applyAlignment="1">
      <alignment horizontal="justify" vertical="center" wrapText="1"/>
    </xf>
    <xf numFmtId="14" fontId="21" fillId="3" borderId="21" xfId="0" applyNumberFormat="1" applyFont="1" applyFill="1" applyBorder="1" applyAlignment="1">
      <alignment horizontal="center" vertical="center" wrapText="1"/>
    </xf>
    <xf numFmtId="0" fontId="23" fillId="0" borderId="21" xfId="0" applyFont="1" applyBorder="1" applyAlignment="1">
      <alignment horizontal="center" vertical="center" wrapText="1"/>
    </xf>
    <xf numFmtId="14" fontId="20" fillId="3" borderId="21" xfId="0" applyNumberFormat="1" applyFont="1" applyFill="1" applyBorder="1" applyAlignment="1">
      <alignment horizontal="center" vertical="center" wrapText="1"/>
    </xf>
    <xf numFmtId="0" fontId="14" fillId="3" borderId="20" xfId="4" applyFont="1" applyFill="1" applyBorder="1" applyAlignment="1">
      <alignment horizontal="center" vertical="center" wrapText="1"/>
    </xf>
    <xf numFmtId="0" fontId="20"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14" fillId="3" borderId="22" xfId="4" applyFont="1" applyFill="1" applyBorder="1" applyAlignment="1">
      <alignment horizontal="center" vertical="center" wrapText="1"/>
    </xf>
    <xf numFmtId="0" fontId="14" fillId="3" borderId="21" xfId="4" applyFont="1" applyFill="1" applyBorder="1" applyAlignment="1">
      <alignment horizontal="center" vertical="center" wrapText="1"/>
    </xf>
    <xf numFmtId="14" fontId="21" fillId="3" borderId="20" xfId="0" applyNumberFormat="1" applyFont="1" applyFill="1" applyBorder="1" applyAlignment="1">
      <alignment horizontal="center" vertical="center" wrapText="1"/>
    </xf>
    <xf numFmtId="0" fontId="23" fillId="0" borderId="20" xfId="0" applyFont="1" applyBorder="1" applyAlignment="1">
      <alignment horizontal="center" vertical="center" wrapText="1"/>
    </xf>
    <xf numFmtId="14" fontId="20" fillId="3" borderId="20" xfId="0" applyNumberFormat="1" applyFont="1" applyFill="1" applyBorder="1" applyAlignment="1">
      <alignment horizontal="center" vertical="center" wrapText="1"/>
    </xf>
    <xf numFmtId="0" fontId="22" fillId="3" borderId="20" xfId="0" applyFont="1" applyFill="1" applyBorder="1" applyAlignment="1">
      <alignment horizontal="center" vertical="center" wrapText="1"/>
    </xf>
    <xf numFmtId="0" fontId="22" fillId="3" borderId="22" xfId="0" applyFont="1" applyFill="1" applyBorder="1" applyAlignment="1">
      <alignment horizontal="center" vertical="center" wrapText="1"/>
    </xf>
    <xf numFmtId="0" fontId="20" fillId="3" borderId="0" xfId="0" applyFont="1" applyFill="1" applyAlignment="1">
      <alignment horizontal="justify" vertical="center" wrapText="1"/>
    </xf>
    <xf numFmtId="0" fontId="21" fillId="3" borderId="0" xfId="0" applyFont="1" applyFill="1" applyAlignment="1">
      <alignment horizontal="justify" vertical="center" wrapText="1"/>
    </xf>
    <xf numFmtId="0" fontId="22" fillId="3" borderId="21" xfId="0" applyFont="1" applyFill="1" applyBorder="1" applyAlignment="1">
      <alignment horizontal="center" vertical="center" wrapText="1"/>
    </xf>
    <xf numFmtId="0" fontId="22" fillId="3" borderId="21" xfId="0" applyFont="1" applyFill="1" applyBorder="1" applyAlignment="1">
      <alignment horizontal="justify" vertical="center" wrapText="1"/>
    </xf>
    <xf numFmtId="1" fontId="41" fillId="10" borderId="22" xfId="0" applyNumberFormat="1" applyFont="1" applyFill="1" applyBorder="1" applyAlignment="1">
      <alignment horizontal="center" vertical="center" wrapText="1"/>
    </xf>
    <xf numFmtId="0" fontId="22" fillId="0" borderId="3" xfId="0" applyFont="1" applyBorder="1" applyAlignment="1">
      <alignment horizontal="center" vertical="center"/>
    </xf>
    <xf numFmtId="0" fontId="22" fillId="0" borderId="0" xfId="0" applyFont="1" applyAlignment="1">
      <alignment horizontal="center" vertical="center"/>
    </xf>
    <xf numFmtId="0" fontId="37" fillId="10" borderId="22" xfId="0" applyFont="1" applyFill="1" applyBorder="1" applyAlignment="1">
      <alignment horizontal="center" vertical="center" wrapText="1"/>
    </xf>
    <xf numFmtId="0" fontId="18" fillId="10" borderId="1" xfId="0" applyFont="1" applyFill="1" applyBorder="1" applyAlignment="1">
      <alignment horizontal="center" vertical="center" wrapText="1"/>
    </xf>
    <xf numFmtId="0" fontId="42" fillId="10" borderId="1" xfId="0" applyFont="1" applyFill="1" applyBorder="1" applyAlignment="1">
      <alignment horizontal="center" vertical="center" wrapText="1"/>
    </xf>
    <xf numFmtId="0" fontId="18" fillId="10" borderId="1" xfId="0" applyFont="1" applyFill="1" applyBorder="1" applyAlignment="1">
      <alignment horizontal="justify" vertical="center" wrapText="1"/>
    </xf>
    <xf numFmtId="0" fontId="22" fillId="0" borderId="14" xfId="0" applyFont="1" applyBorder="1" applyAlignment="1">
      <alignment horizontal="center" vertical="center"/>
    </xf>
    <xf numFmtId="0" fontId="16" fillId="5" borderId="20" xfId="0" applyFont="1" applyFill="1" applyBorder="1" applyAlignment="1">
      <alignment horizontal="center" vertical="center" wrapText="1"/>
    </xf>
    <xf numFmtId="0" fontId="16" fillId="5" borderId="22" xfId="0" applyFont="1" applyFill="1" applyBorder="1" applyAlignment="1">
      <alignment horizontal="center" vertical="center" wrapText="1"/>
    </xf>
    <xf numFmtId="0" fontId="40" fillId="3" borderId="20" xfId="0" applyFont="1" applyFill="1" applyBorder="1" applyAlignment="1">
      <alignment horizontal="center" vertical="center" wrapText="1"/>
    </xf>
    <xf numFmtId="0" fontId="40" fillId="3" borderId="22" xfId="0" applyFont="1" applyFill="1" applyBorder="1" applyAlignment="1">
      <alignment horizontal="center" vertical="center" wrapText="1"/>
    </xf>
    <xf numFmtId="0" fontId="25" fillId="3" borderId="1" xfId="0" applyFont="1" applyFill="1" applyBorder="1" applyAlignment="1">
      <alignment horizontal="center" vertical="center"/>
    </xf>
    <xf numFmtId="0" fontId="16" fillId="5" borderId="1" xfId="0" applyFont="1" applyFill="1" applyBorder="1" applyAlignment="1">
      <alignment horizontal="justify" vertical="center" wrapText="1"/>
    </xf>
    <xf numFmtId="0" fontId="16" fillId="5" borderId="1" xfId="0" applyFont="1" applyFill="1" applyBorder="1" applyAlignment="1">
      <alignment horizontal="center" vertical="center" wrapText="1"/>
    </xf>
    <xf numFmtId="9" fontId="16" fillId="5" borderId="1" xfId="0" applyNumberFormat="1" applyFont="1" applyFill="1" applyBorder="1" applyAlignment="1">
      <alignment horizontal="center" vertical="center" wrapText="1"/>
    </xf>
    <xf numFmtId="0" fontId="14" fillId="6" borderId="22" xfId="4" applyFont="1" applyFill="1" applyBorder="1" applyAlignment="1">
      <alignment horizontal="center" vertical="center" textRotation="90" wrapText="1"/>
    </xf>
    <xf numFmtId="0" fontId="16" fillId="5" borderId="22" xfId="0" applyFont="1" applyFill="1" applyBorder="1" applyAlignment="1">
      <alignment horizontal="left" vertical="center" wrapText="1"/>
    </xf>
    <xf numFmtId="0" fontId="30" fillId="5" borderId="22" xfId="0" applyFont="1" applyFill="1" applyBorder="1" applyAlignment="1">
      <alignment horizontal="center" vertical="center"/>
    </xf>
    <xf numFmtId="0" fontId="40" fillId="3" borderId="22" xfId="0" applyFont="1" applyFill="1" applyBorder="1" applyAlignment="1">
      <alignment horizontal="justify" vertical="center" wrapText="1"/>
    </xf>
    <xf numFmtId="0" fontId="40" fillId="3" borderId="22" xfId="0" applyFont="1" applyFill="1" applyBorder="1" applyAlignment="1">
      <alignment horizontal="center" wrapText="1"/>
    </xf>
    <xf numFmtId="0" fontId="40" fillId="5" borderId="22" xfId="0" applyFont="1" applyFill="1" applyBorder="1" applyAlignment="1">
      <alignment horizontal="justify" vertical="center" wrapText="1"/>
    </xf>
    <xf numFmtId="0" fontId="30" fillId="5" borderId="22" xfId="0" applyFont="1" applyFill="1" applyBorder="1" applyAlignment="1">
      <alignment horizontal="justify" vertical="center" wrapText="1"/>
    </xf>
    <xf numFmtId="0" fontId="30" fillId="3" borderId="22" xfId="0" applyFont="1" applyFill="1" applyBorder="1" applyAlignment="1">
      <alignment horizontal="center" wrapText="1"/>
    </xf>
    <xf numFmtId="1" fontId="10" fillId="4" borderId="1" xfId="4" applyNumberFormat="1" applyFont="1" applyFill="1" applyBorder="1" applyAlignment="1">
      <alignment horizontal="center" vertical="center" textRotation="90" wrapText="1"/>
    </xf>
    <xf numFmtId="0" fontId="16" fillId="5" borderId="20" xfId="0" applyFont="1" applyFill="1" applyBorder="1" applyAlignment="1">
      <alignment horizontal="left" vertical="center" wrapText="1"/>
    </xf>
    <xf numFmtId="0" fontId="4" fillId="3" borderId="1" xfId="4" applyFont="1" applyFill="1" applyBorder="1" applyAlignment="1">
      <alignment horizontal="center" vertical="center" wrapText="1"/>
    </xf>
    <xf numFmtId="0" fontId="4" fillId="3" borderId="20" xfId="4" applyFont="1" applyFill="1" applyBorder="1" applyAlignment="1">
      <alignment horizontal="center" vertical="center" wrapText="1"/>
    </xf>
    <xf numFmtId="0" fontId="40" fillId="5" borderId="20" xfId="0" applyFont="1" applyFill="1" applyBorder="1" applyAlignment="1">
      <alignment horizontal="justify" vertical="center" wrapText="1"/>
    </xf>
    <xf numFmtId="0" fontId="16" fillId="5" borderId="21" xfId="0" applyFont="1" applyFill="1" applyBorder="1" applyAlignment="1">
      <alignment horizontal="center" vertical="center" wrapText="1"/>
    </xf>
    <xf numFmtId="0" fontId="16" fillId="5" borderId="21" xfId="0" applyFont="1" applyFill="1" applyBorder="1" applyAlignment="1">
      <alignment horizontal="left" vertical="center" wrapText="1"/>
    </xf>
    <xf numFmtId="0" fontId="4" fillId="3" borderId="21" xfId="4" applyFont="1" applyFill="1" applyBorder="1" applyAlignment="1">
      <alignment horizontal="center" vertical="center" wrapText="1"/>
    </xf>
    <xf numFmtId="0" fontId="40" fillId="3" borderId="21" xfId="0" applyFont="1" applyFill="1" applyBorder="1" applyAlignment="1">
      <alignment horizontal="center" vertical="center" wrapText="1"/>
    </xf>
    <xf numFmtId="0" fontId="40" fillId="5" borderId="21" xfId="0" applyFont="1" applyFill="1" applyBorder="1" applyAlignment="1">
      <alignment horizontal="justify" vertical="center" wrapText="1"/>
    </xf>
    <xf numFmtId="166" fontId="16" fillId="5" borderId="1" xfId="1" applyFont="1" applyFill="1" applyBorder="1" applyAlignment="1">
      <alignment horizontal="center" vertical="center"/>
    </xf>
    <xf numFmtId="9" fontId="26" fillId="3" borderId="1" xfId="0" applyNumberFormat="1" applyFont="1" applyFill="1" applyBorder="1" applyAlignment="1">
      <alignment horizontal="center" vertical="center"/>
    </xf>
    <xf numFmtId="9" fontId="16" fillId="5" borderId="22" xfId="3" applyFont="1" applyFill="1" applyBorder="1" applyAlignment="1">
      <alignment horizontal="justify" vertical="center" wrapText="1"/>
    </xf>
    <xf numFmtId="0" fontId="30" fillId="3" borderId="22" xfId="0" applyFont="1" applyFill="1" applyBorder="1" applyAlignment="1">
      <alignment horizontal="justify" vertical="center" wrapText="1"/>
    </xf>
    <xf numFmtId="0" fontId="26" fillId="5" borderId="20" xfId="0" applyFont="1" applyFill="1" applyBorder="1" applyAlignment="1">
      <alignment horizontal="center" vertical="center"/>
    </xf>
    <xf numFmtId="0" fontId="31" fillId="3" borderId="20" xfId="0" applyFont="1" applyFill="1" applyBorder="1" applyAlignment="1">
      <alignment horizontal="center" vertical="center" wrapText="1"/>
    </xf>
    <xf numFmtId="0" fontId="26" fillId="5" borderId="22" xfId="0" applyFont="1" applyFill="1" applyBorder="1" applyAlignment="1">
      <alignment horizontal="center" vertical="center"/>
    </xf>
    <xf numFmtId="0" fontId="31" fillId="3" borderId="22" xfId="0" applyFont="1" applyFill="1" applyBorder="1" applyAlignment="1">
      <alignment horizontal="center" vertical="center" wrapText="1"/>
    </xf>
    <xf numFmtId="0" fontId="26" fillId="5" borderId="21" xfId="0" applyFont="1" applyFill="1" applyBorder="1" applyAlignment="1">
      <alignment horizontal="justify" vertical="center" wrapText="1"/>
    </xf>
    <xf numFmtId="0" fontId="31" fillId="3" borderId="21" xfId="0" applyFont="1" applyFill="1" applyBorder="1" applyAlignment="1">
      <alignment horizontal="center" vertical="center" wrapText="1"/>
    </xf>
    <xf numFmtId="9" fontId="44" fillId="5" borderId="1" xfId="0" applyNumberFormat="1" applyFont="1" applyFill="1" applyBorder="1" applyAlignment="1">
      <alignment horizontal="center" vertical="center"/>
    </xf>
    <xf numFmtId="0" fontId="14" fillId="7" borderId="22" xfId="4" applyFont="1" applyFill="1" applyBorder="1" applyAlignment="1">
      <alignment horizontal="center" vertical="center" textRotation="90" wrapText="1"/>
    </xf>
    <xf numFmtId="0" fontId="31" fillId="3" borderId="22" xfId="0" applyFont="1" applyFill="1" applyBorder="1" applyAlignment="1">
      <alignment horizontal="justify" vertical="center" wrapText="1"/>
    </xf>
    <xf numFmtId="0" fontId="31" fillId="5" borderId="22" xfId="0" applyFont="1" applyFill="1" applyBorder="1" applyAlignment="1">
      <alignment horizontal="justify" vertical="center" wrapText="1"/>
    </xf>
    <xf numFmtId="0" fontId="32" fillId="5" borderId="22" xfId="0" applyFont="1" applyFill="1" applyBorder="1" applyAlignment="1">
      <alignment horizontal="justify" vertical="center" wrapText="1"/>
    </xf>
    <xf numFmtId="0" fontId="30" fillId="3" borderId="22" xfId="0" applyFont="1" applyFill="1" applyBorder="1" applyAlignment="1">
      <alignment horizontal="center" vertical="center" wrapText="1"/>
    </xf>
    <xf numFmtId="0" fontId="26" fillId="5" borderId="20" xfId="0" applyFont="1" applyFill="1" applyBorder="1" applyAlignment="1">
      <alignment horizontal="center" vertical="center" wrapText="1"/>
    </xf>
    <xf numFmtId="0" fontId="26" fillId="5" borderId="22" xfId="0" applyFont="1" applyFill="1" applyBorder="1" applyAlignment="1">
      <alignment horizontal="center" vertical="center" wrapText="1"/>
    </xf>
    <xf numFmtId="0" fontId="26" fillId="5" borderId="21" xfId="0" applyFont="1" applyFill="1" applyBorder="1" applyAlignment="1">
      <alignment horizontal="center" vertical="center" wrapText="1"/>
    </xf>
    <xf numFmtId="0" fontId="26" fillId="5" borderId="1" xfId="0" applyFont="1" applyFill="1" applyBorder="1" applyAlignment="1">
      <alignment horizontal="justify" vertical="center" wrapText="1"/>
    </xf>
    <xf numFmtId="9" fontId="44" fillId="3" borderId="1" xfId="0" applyNumberFormat="1" applyFont="1" applyFill="1" applyBorder="1" applyAlignment="1">
      <alignment horizontal="center" vertical="center"/>
    </xf>
    <xf numFmtId="0" fontId="26" fillId="5" borderId="21" xfId="0" applyFont="1" applyFill="1" applyBorder="1" applyAlignment="1">
      <alignment horizontal="justify" vertical="center"/>
    </xf>
    <xf numFmtId="0" fontId="32" fillId="3" borderId="22" xfId="0" applyFont="1" applyFill="1" applyBorder="1" applyAlignment="1">
      <alignment horizontal="center" vertical="center" wrapText="1"/>
    </xf>
    <xf numFmtId="1" fontId="27" fillId="3" borderId="22" xfId="3" applyNumberFormat="1" applyFont="1" applyFill="1" applyBorder="1" applyAlignment="1">
      <alignment horizontal="center" vertical="center" wrapText="1"/>
    </xf>
    <xf numFmtId="0" fontId="5" fillId="3" borderId="21" xfId="4" applyFont="1" applyFill="1" applyBorder="1" applyAlignment="1">
      <alignment horizontal="center" vertical="center" wrapText="1"/>
    </xf>
    <xf numFmtId="0" fontId="16" fillId="5" borderId="22" xfId="0" applyFont="1" applyFill="1" applyBorder="1" applyAlignment="1">
      <alignment horizontal="justify" vertical="center" wrapText="1"/>
    </xf>
    <xf numFmtId="0" fontId="45" fillId="3" borderId="1" xfId="0" applyFont="1" applyFill="1" applyBorder="1" applyAlignment="1">
      <alignment horizontal="justify" vertical="center" wrapText="1"/>
    </xf>
    <xf numFmtId="14" fontId="45" fillId="3" borderId="20" xfId="0" applyNumberFormat="1" applyFont="1" applyFill="1" applyBorder="1" applyAlignment="1">
      <alignment horizontal="center" vertical="center" wrapText="1"/>
    </xf>
    <xf numFmtId="0" fontId="47" fillId="3" borderId="20" xfId="0" applyFont="1" applyFill="1" applyBorder="1" applyAlignment="1">
      <alignment horizontal="justify" vertical="center" wrapText="1"/>
    </xf>
    <xf numFmtId="14" fontId="45" fillId="3" borderId="1" xfId="0" applyNumberFormat="1" applyFont="1" applyFill="1" applyBorder="1" applyAlignment="1">
      <alignment horizontal="center" vertical="center" wrapText="1"/>
    </xf>
    <xf numFmtId="0" fontId="47" fillId="3" borderId="1" xfId="0" applyFont="1" applyFill="1" applyBorder="1" applyAlignment="1">
      <alignment horizontal="justify" vertical="center" wrapText="1"/>
    </xf>
    <xf numFmtId="0" fontId="47" fillId="3" borderId="21" xfId="0" applyFont="1" applyFill="1" applyBorder="1" applyAlignment="1">
      <alignment horizontal="justify" vertical="center" wrapText="1"/>
    </xf>
    <xf numFmtId="0" fontId="31" fillId="3" borderId="21" xfId="0" applyFont="1" applyFill="1" applyBorder="1" applyAlignment="1">
      <alignment horizontal="justify" vertical="center" wrapText="1"/>
    </xf>
    <xf numFmtId="0" fontId="31" fillId="5" borderId="21" xfId="0" applyFont="1" applyFill="1" applyBorder="1" applyAlignment="1">
      <alignment horizontal="justify" vertical="center" wrapText="1"/>
    </xf>
    <xf numFmtId="0" fontId="4" fillId="3" borderId="22" xfId="0" applyFont="1" applyFill="1" applyBorder="1" applyAlignment="1">
      <alignment horizontal="center" vertical="center"/>
    </xf>
    <xf numFmtId="0" fontId="15" fillId="3" borderId="20" xfId="0" applyFont="1" applyFill="1" applyBorder="1" applyAlignment="1">
      <alignment horizontal="justify" vertical="center" wrapText="1"/>
    </xf>
    <xf numFmtId="0" fontId="15" fillId="3" borderId="20" xfId="0" applyFont="1" applyFill="1" applyBorder="1" applyAlignment="1">
      <alignment horizontal="center" vertical="center" wrapText="1"/>
    </xf>
    <xf numFmtId="0" fontId="48" fillId="0" borderId="20" xfId="0" applyFont="1" applyBorder="1" applyAlignment="1">
      <alignment horizontal="center" vertical="center"/>
    </xf>
    <xf numFmtId="0" fontId="31" fillId="0" borderId="20" xfId="0" applyFont="1" applyBorder="1" applyAlignment="1">
      <alignment horizontal="center" vertical="center"/>
    </xf>
    <xf numFmtId="0" fontId="29" fillId="3" borderId="20" xfId="0" applyFont="1" applyFill="1" applyBorder="1" applyAlignment="1">
      <alignment horizontal="justify" vertical="center" wrapText="1"/>
    </xf>
    <xf numFmtId="0" fontId="17" fillId="3" borderId="1" xfId="0" applyFont="1" applyFill="1" applyBorder="1" applyAlignment="1">
      <alignment horizontal="justify" vertical="center" wrapText="1"/>
    </xf>
    <xf numFmtId="0" fontId="17" fillId="3" borderId="1" xfId="0" applyFont="1" applyFill="1" applyBorder="1" applyAlignment="1">
      <alignment horizontal="center" vertical="center" wrapText="1"/>
    </xf>
    <xf numFmtId="14" fontId="17" fillId="3" borderId="1" xfId="0" applyNumberFormat="1" applyFont="1" applyFill="1" applyBorder="1" applyAlignment="1">
      <alignment horizontal="center" vertical="center" wrapText="1"/>
    </xf>
    <xf numFmtId="14" fontId="17" fillId="3" borderId="1" xfId="0" applyNumberFormat="1" applyFont="1" applyFill="1" applyBorder="1" applyAlignment="1">
      <alignment vertical="center" wrapText="1"/>
    </xf>
    <xf numFmtId="0" fontId="31" fillId="0" borderId="1" xfId="0" applyFont="1" applyBorder="1" applyAlignment="1">
      <alignment vertical="center" wrapText="1"/>
    </xf>
    <xf numFmtId="0" fontId="31" fillId="0" borderId="20" xfId="0" applyFont="1" applyBorder="1" applyAlignment="1">
      <alignment vertical="center" wrapText="1"/>
    </xf>
    <xf numFmtId="0" fontId="32" fillId="0" borderId="0" xfId="0" applyFont="1" applyAlignment="1">
      <alignment horizontal="center" vertical="center"/>
    </xf>
    <xf numFmtId="0" fontId="48" fillId="0" borderId="0" xfId="0" applyFont="1" applyAlignment="1">
      <alignment horizontal="center" vertical="center"/>
    </xf>
    <xf numFmtId="0" fontId="15" fillId="3" borderId="21" xfId="0" applyFont="1" applyFill="1" applyBorder="1" applyAlignment="1">
      <alignment horizontal="justify" vertical="center" wrapText="1"/>
    </xf>
    <xf numFmtId="0" fontId="48" fillId="0" borderId="21" xfId="0" applyFont="1" applyBorder="1" applyAlignment="1">
      <alignment horizontal="center" vertical="center"/>
    </xf>
    <xf numFmtId="0" fontId="31" fillId="0" borderId="21" xfId="0" applyFont="1" applyBorder="1" applyAlignment="1">
      <alignment horizontal="center" vertical="center"/>
    </xf>
    <xf numFmtId="0" fontId="29" fillId="3" borderId="21" xfId="0" applyFont="1" applyFill="1" applyBorder="1" applyAlignment="1">
      <alignment horizontal="justify" vertical="center" wrapText="1"/>
    </xf>
    <xf numFmtId="0" fontId="31" fillId="0" borderId="21" xfId="0" applyFont="1" applyBorder="1" applyAlignment="1">
      <alignment vertical="center" wrapText="1"/>
    </xf>
    <xf numFmtId="0" fontId="31" fillId="0" borderId="0" xfId="0" applyFont="1" applyAlignment="1">
      <alignment horizontal="center" vertical="center" wrapText="1"/>
    </xf>
    <xf numFmtId="0" fontId="25" fillId="0" borderId="22" xfId="0" applyFont="1" applyBorder="1" applyAlignment="1">
      <alignment horizontal="center" vertical="center"/>
    </xf>
    <xf numFmtId="0" fontId="15" fillId="3" borderId="8" xfId="0" applyFont="1" applyFill="1" applyBorder="1" applyAlignment="1">
      <alignment horizontal="justify" vertical="center" wrapText="1"/>
    </xf>
    <xf numFmtId="0" fontId="15" fillId="3" borderId="0" xfId="0" applyFont="1" applyFill="1" applyAlignment="1">
      <alignment horizontal="justify" vertical="center" wrapText="1"/>
    </xf>
    <xf numFmtId="0" fontId="15" fillId="3" borderId="9" xfId="0" applyFont="1" applyFill="1" applyBorder="1" applyAlignment="1">
      <alignment horizontal="justify" vertical="center" wrapText="1"/>
    </xf>
    <xf numFmtId="0" fontId="15" fillId="3" borderId="22" xfId="4" applyFont="1" applyFill="1" applyBorder="1" applyAlignment="1">
      <alignment horizontal="center" vertical="center" wrapText="1"/>
    </xf>
    <xf numFmtId="165" fontId="15" fillId="3" borderId="22" xfId="2" applyFont="1" applyFill="1" applyBorder="1" applyAlignment="1">
      <alignment horizontal="justify" vertical="center" wrapText="1"/>
    </xf>
    <xf numFmtId="9" fontId="16" fillId="5" borderId="22" xfId="0" applyNumberFormat="1" applyFont="1" applyFill="1" applyBorder="1" applyAlignment="1">
      <alignment horizontal="center" vertical="center"/>
    </xf>
    <xf numFmtId="9" fontId="15" fillId="3" borderId="22" xfId="3" applyFont="1" applyFill="1" applyBorder="1" applyAlignment="1">
      <alignment horizontal="justify" vertical="center" wrapText="1"/>
    </xf>
    <xf numFmtId="0" fontId="15" fillId="3" borderId="22" xfId="0" applyFont="1" applyFill="1" applyBorder="1" applyAlignment="1">
      <alignment horizontal="left" vertical="center" wrapText="1"/>
    </xf>
    <xf numFmtId="9" fontId="29" fillId="3" borderId="22" xfId="3" applyFont="1" applyFill="1" applyBorder="1" applyAlignment="1">
      <alignment horizontal="justify" vertical="center" wrapText="1"/>
    </xf>
    <xf numFmtId="9" fontId="17" fillId="3" borderId="22" xfId="3" applyFont="1" applyFill="1" applyBorder="1" applyAlignment="1">
      <alignment horizontal="justify" vertical="center" wrapText="1"/>
    </xf>
    <xf numFmtId="0" fontId="17" fillId="3" borderId="20" xfId="0" applyFont="1" applyFill="1" applyBorder="1" applyAlignment="1">
      <alignment horizontal="justify" vertical="center" wrapText="1"/>
    </xf>
    <xf numFmtId="14" fontId="17" fillId="3" borderId="22" xfId="0" applyNumberFormat="1" applyFont="1" applyFill="1" applyBorder="1" applyAlignment="1">
      <alignment vertical="center" wrapText="1"/>
    </xf>
    <xf numFmtId="0" fontId="31" fillId="0" borderId="22" xfId="0" applyFont="1" applyBorder="1" applyAlignment="1">
      <alignment vertical="center" wrapText="1"/>
    </xf>
    <xf numFmtId="0" fontId="32" fillId="0" borderId="22" xfId="0" applyFont="1" applyBorder="1" applyAlignment="1">
      <alignment vertical="center" wrapText="1"/>
    </xf>
    <xf numFmtId="14" fontId="17" fillId="3" borderId="20" xfId="0" applyNumberFormat="1" applyFont="1" applyFill="1" applyBorder="1" applyAlignment="1">
      <alignment vertical="center" wrapText="1"/>
    </xf>
    <xf numFmtId="0" fontId="32" fillId="0" borderId="20" xfId="0" applyFont="1" applyBorder="1" applyAlignment="1">
      <alignment vertical="center" wrapText="1"/>
    </xf>
    <xf numFmtId="0" fontId="32" fillId="0" borderId="21" xfId="0" applyFont="1" applyBorder="1" applyAlignment="1">
      <alignment vertical="center" wrapText="1"/>
    </xf>
    <xf numFmtId="0" fontId="36" fillId="3" borderId="22" xfId="0" applyFont="1" applyFill="1" applyBorder="1" applyAlignment="1">
      <alignment horizontal="center" vertical="center"/>
    </xf>
    <xf numFmtId="0" fontId="33" fillId="3" borderId="8" xfId="0" applyFont="1" applyFill="1" applyBorder="1" applyAlignment="1">
      <alignment horizontal="justify" vertical="center" wrapText="1"/>
    </xf>
    <xf numFmtId="0" fontId="33" fillId="3" borderId="0" xfId="0" applyFont="1" applyFill="1" applyAlignment="1">
      <alignment horizontal="justify" vertical="center" wrapText="1"/>
    </xf>
    <xf numFmtId="0" fontId="33" fillId="3" borderId="9" xfId="0" applyFont="1" applyFill="1" applyBorder="1" applyAlignment="1">
      <alignment horizontal="justify" vertical="center" wrapText="1"/>
    </xf>
    <xf numFmtId="0" fontId="33" fillId="3" borderId="22" xfId="0" applyFont="1" applyFill="1" applyBorder="1" applyAlignment="1">
      <alignment horizontal="center" vertical="center"/>
    </xf>
    <xf numFmtId="0" fontId="33" fillId="3" borderId="22" xfId="0" applyFont="1" applyFill="1" applyBorder="1" applyAlignment="1">
      <alignment horizontal="justify" vertical="center"/>
    </xf>
    <xf numFmtId="9" fontId="37" fillId="5" borderId="22" xfId="0" applyNumberFormat="1" applyFont="1" applyFill="1" applyBorder="1" applyAlignment="1">
      <alignment horizontal="center" vertical="center"/>
    </xf>
    <xf numFmtId="9" fontId="18" fillId="5" borderId="0" xfId="0" applyNumberFormat="1" applyFont="1" applyFill="1" applyAlignment="1">
      <alignment horizontal="center" vertical="center"/>
    </xf>
    <xf numFmtId="9" fontId="42" fillId="5" borderId="0" xfId="0" applyNumberFormat="1" applyFont="1" applyFill="1" applyAlignment="1">
      <alignment horizontal="center" vertical="center"/>
    </xf>
    <xf numFmtId="0" fontId="20" fillId="0" borderId="22" xfId="0" applyFont="1" applyBorder="1" applyAlignment="1">
      <alignment horizontal="center" vertical="center"/>
    </xf>
    <xf numFmtId="0" fontId="21" fillId="3" borderId="8" xfId="0" applyFont="1" applyFill="1" applyBorder="1" applyAlignment="1">
      <alignment horizontal="justify" vertical="center" wrapText="1"/>
    </xf>
    <xf numFmtId="0" fontId="20" fillId="3" borderId="20" xfId="0" applyFont="1" applyFill="1" applyBorder="1" applyAlignment="1">
      <alignment horizontal="justify" vertical="center"/>
    </xf>
    <xf numFmtId="0" fontId="21" fillId="3" borderId="20" xfId="0" applyFont="1" applyFill="1" applyBorder="1" applyAlignment="1">
      <alignment horizontal="justify" vertical="center"/>
    </xf>
    <xf numFmtId="0" fontId="3" fillId="0" borderId="20" xfId="0" applyFont="1" applyBorder="1"/>
    <xf numFmtId="0" fontId="20" fillId="3" borderId="22" xfId="0" applyFont="1" applyFill="1" applyBorder="1" applyAlignment="1">
      <alignment horizontal="justify" vertical="center"/>
    </xf>
    <xf numFmtId="0" fontId="21" fillId="3" borderId="22" xfId="0" applyFont="1" applyFill="1" applyBorder="1" applyAlignment="1">
      <alignment horizontal="justify" vertical="center"/>
    </xf>
    <xf numFmtId="0" fontId="3" fillId="0" borderId="22" xfId="0" applyFont="1" applyBorder="1"/>
    <xf numFmtId="0" fontId="33" fillId="3" borderId="21" xfId="0" applyFont="1" applyFill="1" applyBorder="1" applyAlignment="1">
      <alignment horizontal="center" vertical="center"/>
    </xf>
    <xf numFmtId="0" fontId="20" fillId="0" borderId="21" xfId="0" applyFont="1" applyBorder="1" applyAlignment="1">
      <alignment horizontal="justify" vertical="center"/>
    </xf>
    <xf numFmtId="0" fontId="21" fillId="0" borderId="21" xfId="0" applyFont="1" applyBorder="1" applyAlignment="1">
      <alignment horizontal="justify" vertical="center"/>
    </xf>
    <xf numFmtId="0" fontId="3" fillId="0" borderId="21" xfId="0" applyFont="1" applyBorder="1"/>
    <xf numFmtId="0" fontId="21" fillId="3" borderId="13" xfId="0" applyFont="1" applyFill="1" applyBorder="1" applyAlignment="1">
      <alignment horizontal="justify" vertical="center" wrapText="1"/>
    </xf>
    <xf numFmtId="0" fontId="33" fillId="3" borderId="0" xfId="0" applyFont="1" applyFill="1" applyAlignment="1">
      <alignment horizontal="center" vertical="center"/>
    </xf>
    <xf numFmtId="0" fontId="33" fillId="3" borderId="0" xfId="0" applyFont="1" applyFill="1" applyAlignment="1">
      <alignment horizontal="justify" vertical="center"/>
    </xf>
    <xf numFmtId="2" fontId="37" fillId="5" borderId="22" xfId="0" applyNumberFormat="1" applyFont="1" applyFill="1" applyBorder="1" applyAlignment="1">
      <alignment horizontal="center" vertical="center"/>
    </xf>
    <xf numFmtId="0" fontId="20" fillId="3" borderId="0" xfId="0" applyFont="1" applyFill="1" applyAlignment="1">
      <alignment horizontal="center" vertical="center" wrapText="1"/>
    </xf>
    <xf numFmtId="0" fontId="21" fillId="3" borderId="0" xfId="0" applyFont="1" applyFill="1" applyAlignment="1">
      <alignment horizontal="center" vertical="center" wrapText="1"/>
    </xf>
    <xf numFmtId="14" fontId="21" fillId="3" borderId="22" xfId="0" applyNumberFormat="1" applyFont="1" applyFill="1" applyBorder="1" applyAlignment="1">
      <alignment horizontal="left" vertical="center" wrapText="1"/>
    </xf>
    <xf numFmtId="0" fontId="23" fillId="0" borderId="1" xfId="0" applyFont="1" applyBorder="1" applyAlignment="1">
      <alignment horizontal="justify" vertical="center" wrapText="1"/>
    </xf>
    <xf numFmtId="0" fontId="21" fillId="3" borderId="1" xfId="0" applyFont="1" applyFill="1" applyBorder="1" applyAlignment="1">
      <alignment horizontal="justify" vertical="center" wrapText="1"/>
    </xf>
    <xf numFmtId="0" fontId="33" fillId="3" borderId="22" xfId="4" applyFont="1" applyFill="1" applyBorder="1" applyAlignment="1">
      <alignment horizontal="center" vertical="center" wrapText="1"/>
    </xf>
    <xf numFmtId="10" fontId="33" fillId="3" borderId="22" xfId="0" applyNumberFormat="1" applyFont="1" applyFill="1" applyBorder="1" applyAlignment="1">
      <alignment horizontal="justify" vertical="center" wrapText="1"/>
    </xf>
    <xf numFmtId="10" fontId="33" fillId="3" borderId="0" xfId="0" applyNumberFormat="1" applyFont="1" applyFill="1" applyAlignment="1">
      <alignment horizontal="justify" vertical="center" wrapText="1"/>
    </xf>
    <xf numFmtId="0" fontId="28" fillId="0" borderId="0" xfId="0" applyFont="1"/>
    <xf numFmtId="10" fontId="20" fillId="3" borderId="22" xfId="0" applyNumberFormat="1" applyFont="1" applyFill="1" applyBorder="1" applyAlignment="1">
      <alignment horizontal="justify" vertical="center" wrapText="1"/>
    </xf>
    <xf numFmtId="10" fontId="21" fillId="3" borderId="22" xfId="0" applyNumberFormat="1" applyFont="1" applyFill="1" applyBorder="1" applyAlignment="1">
      <alignment horizontal="justify" vertical="center" wrapText="1"/>
    </xf>
    <xf numFmtId="0" fontId="3" fillId="0" borderId="22" xfId="0" applyFont="1" applyBorder="1" applyAlignment="1">
      <alignment horizontal="center"/>
    </xf>
    <xf numFmtId="0" fontId="8" fillId="0" borderId="22" xfId="0" applyFont="1" applyBorder="1" applyAlignment="1">
      <alignment horizontal="center"/>
    </xf>
    <xf numFmtId="0" fontId="28" fillId="0" borderId="20" xfId="0" applyFont="1" applyBorder="1" applyAlignment="1">
      <alignment horizontal="center"/>
    </xf>
    <xf numFmtId="0" fontId="28" fillId="0" borderId="22" xfId="0" applyFont="1" applyBorder="1" applyAlignment="1">
      <alignment horizontal="center"/>
    </xf>
    <xf numFmtId="0" fontId="28" fillId="0" borderId="21" xfId="0" applyFont="1" applyBorder="1" applyAlignment="1">
      <alignment horizontal="center"/>
    </xf>
    <xf numFmtId="0" fontId="22" fillId="0" borderId="1" xfId="0" applyFont="1" applyBorder="1" applyAlignment="1">
      <alignment horizontal="left" vertical="center" wrapText="1"/>
    </xf>
    <xf numFmtId="0" fontId="38" fillId="3" borderId="1" xfId="4" applyFont="1" applyFill="1" applyBorder="1" applyAlignment="1">
      <alignment horizontal="center" vertical="center" textRotation="90" wrapText="1"/>
    </xf>
    <xf numFmtId="10" fontId="33" fillId="3" borderId="1" xfId="0" applyNumberFormat="1" applyFont="1" applyFill="1" applyBorder="1" applyAlignment="1">
      <alignment horizontal="justify" vertical="center" wrapText="1"/>
    </xf>
    <xf numFmtId="0" fontId="28" fillId="0" borderId="1" xfId="0" applyFont="1" applyBorder="1"/>
    <xf numFmtId="10" fontId="20" fillId="3" borderId="1" xfId="0" applyNumberFormat="1" applyFont="1" applyFill="1" applyBorder="1" applyAlignment="1">
      <alignment horizontal="justify" vertical="center" wrapText="1"/>
    </xf>
    <xf numFmtId="10" fontId="21" fillId="3" borderId="1" xfId="0" applyNumberFormat="1" applyFont="1" applyFill="1" applyBorder="1" applyAlignment="1">
      <alignment horizontal="justify" vertical="center" wrapText="1"/>
    </xf>
    <xf numFmtId="0" fontId="20" fillId="3" borderId="1" xfId="0" applyFont="1" applyFill="1" applyBorder="1" applyAlignment="1">
      <alignment horizontal="justify" vertical="center" wrapText="1"/>
    </xf>
    <xf numFmtId="9" fontId="18" fillId="5" borderId="1" xfId="0" applyNumberFormat="1" applyFont="1" applyFill="1" applyBorder="1" applyAlignment="1">
      <alignment horizontal="center" vertical="center"/>
    </xf>
    <xf numFmtId="0" fontId="20" fillId="3" borderId="1" xfId="4" applyFont="1" applyFill="1" applyBorder="1" applyAlignment="1">
      <alignment horizontal="center" vertical="center" wrapText="1"/>
    </xf>
    <xf numFmtId="14" fontId="21" fillId="3" borderId="1" xfId="0" applyNumberFormat="1" applyFont="1" applyFill="1" applyBorder="1" applyAlignment="1">
      <alignment horizontal="center" vertical="center" wrapText="1"/>
    </xf>
    <xf numFmtId="0" fontId="3" fillId="0" borderId="1" xfId="0" applyFont="1" applyBorder="1"/>
    <xf numFmtId="14" fontId="20" fillId="3" borderId="1" xfId="0" applyNumberFormat="1" applyFont="1" applyFill="1" applyBorder="1" applyAlignment="1">
      <alignment horizontal="center" vertical="center" wrapText="1"/>
    </xf>
    <xf numFmtId="0" fontId="22" fillId="0" borderId="21" xfId="0" applyFont="1" applyBorder="1" applyAlignment="1">
      <alignment horizontal="justify" vertical="center" wrapText="1"/>
    </xf>
    <xf numFmtId="0" fontId="8" fillId="0" borderId="1" xfId="0" applyFont="1" applyBorder="1" applyAlignment="1">
      <alignment wrapText="1"/>
    </xf>
    <xf numFmtId="0" fontId="8" fillId="0" borderId="1" xfId="0" applyFont="1" applyBorder="1"/>
    <xf numFmtId="0" fontId="36" fillId="0" borderId="4" xfId="0" applyFont="1" applyBorder="1" applyAlignment="1">
      <alignment vertical="center"/>
    </xf>
    <xf numFmtId="0" fontId="33" fillId="3" borderId="0" xfId="4" applyFont="1" applyFill="1" applyBorder="1" applyAlignment="1">
      <alignment horizontal="center" vertical="center" wrapText="1"/>
    </xf>
    <xf numFmtId="164" fontId="37" fillId="5" borderId="0" xfId="1" applyNumberFormat="1" applyFont="1" applyFill="1" applyAlignment="1">
      <alignment horizontal="center" vertical="center"/>
    </xf>
    <xf numFmtId="9" fontId="37" fillId="5" borderId="0" xfId="0" applyNumberFormat="1" applyFont="1" applyFill="1" applyAlignment="1">
      <alignment horizontal="center" vertical="center"/>
    </xf>
    <xf numFmtId="0" fontId="38" fillId="3" borderId="0" xfId="4" applyFont="1" applyFill="1" applyBorder="1" applyAlignment="1">
      <alignment horizontal="center" vertical="center" textRotation="90" wrapText="1"/>
    </xf>
    <xf numFmtId="9" fontId="42" fillId="5" borderId="1" xfId="0" applyNumberFormat="1" applyFont="1" applyFill="1" applyBorder="1" applyAlignment="1">
      <alignment horizontal="center" vertical="center"/>
    </xf>
    <xf numFmtId="0" fontId="20" fillId="3" borderId="0" xfId="4" applyFont="1" applyFill="1" applyBorder="1" applyAlignment="1">
      <alignment horizontal="center" vertical="center" wrapText="1"/>
    </xf>
    <xf numFmtId="14" fontId="21" fillId="3" borderId="0" xfId="0" applyNumberFormat="1" applyFont="1" applyFill="1" applyAlignment="1">
      <alignment horizontal="center" vertical="center" wrapText="1"/>
    </xf>
    <xf numFmtId="0" fontId="22" fillId="0" borderId="9" xfId="0" applyFont="1" applyBorder="1" applyAlignment="1">
      <alignment horizontal="justify" vertical="center" wrapText="1"/>
    </xf>
    <xf numFmtId="0" fontId="22" fillId="0" borderId="0" xfId="0" applyFont="1" applyAlignment="1">
      <alignment horizontal="justify" vertical="center" wrapText="1"/>
    </xf>
    <xf numFmtId="0" fontId="23" fillId="0" borderId="0" xfId="0" applyFont="1" applyAlignment="1">
      <alignment horizontal="justify" vertical="center" wrapText="1"/>
    </xf>
    <xf numFmtId="14" fontId="20" fillId="3" borderId="0" xfId="0" applyNumberFormat="1" applyFont="1" applyFill="1" applyAlignment="1">
      <alignment horizontal="center" vertical="center" wrapText="1"/>
    </xf>
    <xf numFmtId="0" fontId="22" fillId="0" borderId="20" xfId="0" applyFont="1" applyBorder="1" applyAlignment="1">
      <alignment horizontal="justify" vertical="center" wrapText="1"/>
    </xf>
    <xf numFmtId="0" fontId="8" fillId="0" borderId="0" xfId="0" applyFont="1" applyAlignment="1">
      <alignment wrapText="1"/>
    </xf>
    <xf numFmtId="0" fontId="28" fillId="0" borderId="0" xfId="0" applyFont="1" applyAlignment="1">
      <alignment horizontal="center"/>
    </xf>
    <xf numFmtId="0" fontId="15" fillId="0" borderId="0" xfId="0" applyFont="1"/>
    <xf numFmtId="9" fontId="37" fillId="5" borderId="20" xfId="0" applyNumberFormat="1" applyFont="1" applyFill="1" applyBorder="1" applyAlignment="1">
      <alignment horizontal="center" vertical="center"/>
    </xf>
    <xf numFmtId="0" fontId="33" fillId="3" borderId="0" xfId="0" applyFont="1" applyFill="1" applyAlignment="1">
      <alignment horizontal="center" vertical="center" wrapText="1"/>
    </xf>
    <xf numFmtId="0" fontId="8" fillId="0" borderId="0" xfId="0" applyFont="1" applyAlignment="1">
      <alignment horizontal="center"/>
    </xf>
    <xf numFmtId="0" fontId="3" fillId="0" borderId="0" xfId="0" applyFont="1" applyAlignment="1">
      <alignment horizontal="left"/>
    </xf>
    <xf numFmtId="0" fontId="32" fillId="3" borderId="20" xfId="0" applyFont="1" applyFill="1" applyBorder="1" applyAlignment="1">
      <alignment horizontal="justify" vertical="center" wrapText="1"/>
    </xf>
    <xf numFmtId="0" fontId="31" fillId="3" borderId="1" xfId="0" applyFont="1" applyFill="1" applyBorder="1" applyAlignment="1">
      <alignment horizontal="center" vertical="center" wrapText="1"/>
    </xf>
    <xf numFmtId="0" fontId="32" fillId="0" borderId="1" xfId="0" applyFont="1" applyBorder="1" applyAlignment="1">
      <alignment horizontal="justify" vertical="center" wrapText="1"/>
    </xf>
    <xf numFmtId="0" fontId="32" fillId="3" borderId="21" xfId="0" applyFont="1" applyFill="1" applyBorder="1" applyAlignment="1">
      <alignment horizontal="justify" vertical="center" wrapText="1"/>
    </xf>
    <xf numFmtId="0" fontId="26" fillId="3" borderId="22" xfId="0" applyFont="1" applyFill="1" applyBorder="1" applyAlignment="1">
      <alignment horizontal="justify" vertical="center" wrapText="1"/>
    </xf>
    <xf numFmtId="0" fontId="28" fillId="0" borderId="22" xfId="0" applyFont="1" applyBorder="1" applyAlignment="1">
      <alignment horizontal="justify"/>
    </xf>
    <xf numFmtId="0" fontId="28" fillId="0" borderId="0" xfId="0" applyFont="1" applyAlignment="1">
      <alignment horizontal="justify"/>
    </xf>
    <xf numFmtId="10" fontId="15" fillId="3" borderId="1" xfId="0" applyNumberFormat="1" applyFont="1" applyFill="1" applyBorder="1" applyAlignment="1">
      <alignment horizontal="justify" vertical="center" wrapText="1"/>
    </xf>
    <xf numFmtId="10" fontId="29" fillId="3" borderId="1" xfId="0" applyNumberFormat="1" applyFont="1" applyFill="1" applyBorder="1" applyAlignment="1">
      <alignment horizontal="justify" vertical="center" wrapText="1"/>
    </xf>
    <xf numFmtId="10" fontId="17" fillId="3" borderId="1" xfId="0" applyNumberFormat="1" applyFont="1" applyFill="1" applyBorder="1" applyAlignment="1">
      <alignment horizontal="justify" vertical="center" wrapText="1"/>
    </xf>
    <xf numFmtId="0" fontId="29" fillId="3" borderId="1" xfId="4" applyFont="1" applyFill="1" applyBorder="1" applyAlignment="1">
      <alignment horizontal="center" vertical="center" wrapText="1"/>
    </xf>
    <xf numFmtId="0" fontId="31" fillId="3" borderId="1" xfId="0" applyFont="1" applyFill="1" applyBorder="1" applyAlignment="1">
      <alignment horizontal="justify" vertical="center" wrapText="1"/>
    </xf>
    <xf numFmtId="14" fontId="17" fillId="3" borderId="1" xfId="0" applyNumberFormat="1" applyFont="1" applyFill="1" applyBorder="1" applyAlignment="1">
      <alignment horizontal="left" vertical="center" wrapText="1"/>
    </xf>
    <xf numFmtId="0" fontId="31" fillId="0" borderId="1" xfId="0" applyFont="1" applyBorder="1" applyAlignment="1">
      <alignment horizontal="justify" vertical="center" wrapText="1"/>
    </xf>
    <xf numFmtId="14" fontId="29" fillId="3" borderId="1" xfId="0" applyNumberFormat="1" applyFont="1" applyFill="1" applyBorder="1" applyAlignment="1">
      <alignment horizontal="center" vertical="center" wrapText="1"/>
    </xf>
    <xf numFmtId="14" fontId="17" fillId="3" borderId="1" xfId="0" applyNumberFormat="1" applyFont="1" applyFill="1" applyBorder="1" applyAlignment="1">
      <alignment horizontal="justify" vertical="center" wrapText="1"/>
    </xf>
    <xf numFmtId="1" fontId="27" fillId="14" borderId="1" xfId="0" applyNumberFormat="1" applyFont="1" applyFill="1" applyBorder="1" applyAlignment="1">
      <alignment horizontal="center" vertical="center" wrapText="1"/>
    </xf>
    <xf numFmtId="0" fontId="55" fillId="3" borderId="20" xfId="0" applyFont="1" applyFill="1" applyBorder="1" applyAlignment="1">
      <alignment horizontal="center" vertical="center" wrapText="1"/>
    </xf>
    <xf numFmtId="0" fontId="54" fillId="3" borderId="20" xfId="0" applyFont="1" applyFill="1" applyBorder="1" applyAlignment="1">
      <alignment horizontal="justify" vertical="center" wrapText="1"/>
    </xf>
    <xf numFmtId="0" fontId="55" fillId="3" borderId="21" xfId="0" applyFont="1" applyFill="1" applyBorder="1" applyAlignment="1">
      <alignment horizontal="center" vertical="center" wrapText="1"/>
    </xf>
    <xf numFmtId="0" fontId="26" fillId="3" borderId="1" xfId="4" applyFont="1" applyFill="1" applyBorder="1" applyAlignment="1">
      <alignment horizontal="center" vertical="center" wrapText="1"/>
    </xf>
    <xf numFmtId="10" fontId="15" fillId="14" borderId="1" xfId="0" applyNumberFormat="1" applyFont="1" applyFill="1" applyBorder="1" applyAlignment="1">
      <alignment horizontal="justify" vertical="center" wrapText="1"/>
    </xf>
    <xf numFmtId="14" fontId="31" fillId="3" borderId="1" xfId="0" applyNumberFormat="1" applyFont="1" applyFill="1" applyBorder="1" applyAlignment="1">
      <alignment horizontal="center" vertical="center" wrapText="1"/>
    </xf>
    <xf numFmtId="14" fontId="32" fillId="3" borderId="1" xfId="0" applyNumberFormat="1" applyFont="1" applyFill="1" applyBorder="1" applyAlignment="1">
      <alignment horizontal="center" vertical="center" wrapText="1"/>
    </xf>
    <xf numFmtId="0" fontId="29" fillId="3" borderId="1" xfId="0" applyFont="1" applyFill="1" applyBorder="1" applyAlignment="1">
      <alignment horizontal="justify" vertical="center" wrapText="1"/>
    </xf>
    <xf numFmtId="0" fontId="17" fillId="0" borderId="1" xfId="0" applyFont="1" applyBorder="1" applyAlignment="1">
      <alignment horizontal="center" vertical="center" wrapText="1"/>
    </xf>
    <xf numFmtId="0" fontId="28" fillId="0" borderId="21" xfId="0" applyFont="1" applyBorder="1" applyAlignment="1">
      <alignment horizontal="justify"/>
    </xf>
    <xf numFmtId="1" fontId="35" fillId="3" borderId="22" xfId="0" applyNumberFormat="1" applyFont="1" applyFill="1" applyBorder="1" applyAlignment="1">
      <alignment horizontal="center" vertical="center" wrapText="1"/>
    </xf>
    <xf numFmtId="0" fontId="23" fillId="3" borderId="20" xfId="0" applyFont="1" applyFill="1" applyBorder="1" applyAlignment="1">
      <alignment horizontal="justify" vertical="center" wrapText="1"/>
    </xf>
    <xf numFmtId="0" fontId="23" fillId="3" borderId="21" xfId="0" applyFont="1" applyFill="1" applyBorder="1" applyAlignment="1">
      <alignment horizontal="justify" vertical="center" wrapText="1"/>
    </xf>
    <xf numFmtId="0" fontId="56" fillId="0" borderId="0" xfId="0" applyFont="1" applyAlignment="1">
      <alignment wrapText="1"/>
    </xf>
    <xf numFmtId="0" fontId="56" fillId="0" borderId="0" xfId="0" applyFont="1"/>
    <xf numFmtId="0" fontId="59" fillId="0" borderId="0" xfId="0" applyFont="1"/>
    <xf numFmtId="0" fontId="60" fillId="0" borderId="0" xfId="0" applyFont="1" applyAlignment="1">
      <alignment horizontal="justify"/>
    </xf>
    <xf numFmtId="0" fontId="60" fillId="0" borderId="0" xfId="0" applyFont="1" applyAlignment="1">
      <alignment horizontal="center"/>
    </xf>
    <xf numFmtId="0" fontId="60" fillId="0" borderId="0" xfId="0" applyFont="1"/>
    <xf numFmtId="0" fontId="33" fillId="0" borderId="0" xfId="0" applyFont="1"/>
    <xf numFmtId="0" fontId="58" fillId="0" borderId="0" xfId="0" applyFont="1"/>
    <xf numFmtId="0" fontId="56" fillId="0" borderId="0" xfId="0" applyFont="1" applyAlignment="1">
      <alignment horizontal="center"/>
    </xf>
    <xf numFmtId="0" fontId="23" fillId="3" borderId="1" xfId="0" applyFont="1" applyFill="1" applyBorder="1" applyAlignment="1">
      <alignment horizontal="justify" vertical="center" wrapText="1"/>
    </xf>
    <xf numFmtId="0" fontId="22" fillId="3" borderId="1" xfId="0" applyFont="1" applyFill="1" applyBorder="1" applyAlignment="1">
      <alignment horizontal="justify" vertical="center" wrapText="1"/>
    </xf>
    <xf numFmtId="14" fontId="21" fillId="3" borderId="22" xfId="0" applyNumberFormat="1" applyFont="1" applyFill="1" applyBorder="1" applyAlignment="1">
      <alignment vertical="center" wrapText="1"/>
    </xf>
    <xf numFmtId="0" fontId="22" fillId="0" borderId="22" xfId="0" applyFont="1" applyBorder="1" applyAlignment="1">
      <alignment vertical="center" wrapText="1"/>
    </xf>
    <xf numFmtId="0" fontId="23" fillId="0" borderId="8" xfId="0" applyFont="1" applyBorder="1" applyAlignment="1">
      <alignment vertical="center" wrapText="1"/>
    </xf>
    <xf numFmtId="0" fontId="58" fillId="0" borderId="1" xfId="0" applyFont="1" applyBorder="1"/>
    <xf numFmtId="0" fontId="23" fillId="0" borderId="9" xfId="0" applyFont="1" applyBorder="1" applyAlignment="1">
      <alignment horizontal="justify" vertical="center" wrapText="1"/>
    </xf>
    <xf numFmtId="0" fontId="60" fillId="0" borderId="20" xfId="0" applyFont="1" applyBorder="1" applyAlignment="1">
      <alignment horizontal="center"/>
    </xf>
    <xf numFmtId="0" fontId="60" fillId="0" borderId="21" xfId="0" applyFont="1" applyBorder="1" applyAlignment="1">
      <alignment horizontal="center"/>
    </xf>
    <xf numFmtId="0" fontId="22" fillId="0" borderId="8" xfId="0" applyFont="1" applyBorder="1" applyAlignment="1">
      <alignment vertical="center" wrapText="1"/>
    </xf>
    <xf numFmtId="0" fontId="7" fillId="0" borderId="22" xfId="0" applyFont="1" applyBorder="1" applyAlignment="1">
      <alignment horizontal="center"/>
    </xf>
    <xf numFmtId="0" fontId="56" fillId="0" borderId="1" xfId="0" applyFont="1" applyBorder="1" applyAlignment="1">
      <alignment horizontal="justify" vertical="center" wrapText="1"/>
    </xf>
    <xf numFmtId="0" fontId="56" fillId="0" borderId="1" xfId="0" applyFont="1" applyBorder="1" applyAlignment="1">
      <alignment horizontal="justify" vertical="center"/>
    </xf>
    <xf numFmtId="0" fontId="61" fillId="3" borderId="1" xfId="0" applyFont="1" applyFill="1" applyBorder="1" applyAlignment="1">
      <alignment horizontal="center" vertical="center" wrapText="1"/>
    </xf>
    <xf numFmtId="14" fontId="21" fillId="3" borderId="22" xfId="0" applyNumberFormat="1" applyFont="1" applyFill="1" applyBorder="1" applyAlignment="1">
      <alignment horizontal="justify" vertical="center" wrapText="1"/>
    </xf>
    <xf numFmtId="0" fontId="22" fillId="0" borderId="8" xfId="0" applyFont="1" applyBorder="1" applyAlignment="1">
      <alignment horizontal="left" vertical="center" wrapText="1"/>
    </xf>
    <xf numFmtId="0" fontId="23" fillId="0" borderId="8" xfId="0" applyFont="1" applyBorder="1" applyAlignment="1">
      <alignment horizontal="justify" vertical="center" wrapText="1"/>
    </xf>
    <xf numFmtId="0" fontId="58" fillId="0" borderId="1" xfId="0" applyFont="1" applyBorder="1" applyAlignment="1">
      <alignment horizontal="center"/>
    </xf>
    <xf numFmtId="0" fontId="22" fillId="0" borderId="2" xfId="0" applyFont="1" applyBorder="1" applyAlignment="1">
      <alignment horizontal="left" vertical="center" wrapText="1"/>
    </xf>
    <xf numFmtId="0" fontId="22" fillId="0" borderId="13" xfId="0" applyFont="1" applyBorder="1" applyAlignment="1">
      <alignment horizontal="left" vertical="center" wrapText="1"/>
    </xf>
    <xf numFmtId="0" fontId="23" fillId="0" borderId="9" xfId="0" applyFont="1" applyBorder="1" applyAlignment="1">
      <alignment horizontal="left" vertical="center" wrapText="1"/>
    </xf>
    <xf numFmtId="0" fontId="28" fillId="0" borderId="11" xfId="0" applyFont="1" applyBorder="1"/>
    <xf numFmtId="0" fontId="56" fillId="0" borderId="0" xfId="0" applyFont="1" applyAlignment="1">
      <alignment horizontal="justify" vertical="center" wrapText="1"/>
    </xf>
    <xf numFmtId="0" fontId="56" fillId="0" borderId="0" xfId="0" applyFont="1" applyAlignment="1">
      <alignment horizontal="justify" vertical="center"/>
    </xf>
    <xf numFmtId="0" fontId="61" fillId="3" borderId="20" xfId="0" applyFont="1" applyFill="1" applyBorder="1" applyAlignment="1">
      <alignment horizontal="center" vertical="center" wrapText="1"/>
    </xf>
    <xf numFmtId="0" fontId="33" fillId="3" borderId="2" xfId="0" applyFont="1" applyFill="1" applyBorder="1" applyAlignment="1">
      <alignment horizontal="justify" vertical="center" wrapText="1"/>
    </xf>
    <xf numFmtId="0" fontId="33" fillId="3" borderId="3" xfId="0" applyFont="1" applyFill="1" applyBorder="1" applyAlignment="1">
      <alignment horizontal="justify" vertical="center" wrapText="1"/>
    </xf>
    <xf numFmtId="0" fontId="33" fillId="3" borderId="4" xfId="0" applyFont="1" applyFill="1" applyBorder="1" applyAlignment="1">
      <alignment horizontal="justify" vertical="center" wrapText="1"/>
    </xf>
    <xf numFmtId="0" fontId="38" fillId="3" borderId="21" xfId="4" applyFont="1" applyFill="1" applyBorder="1" applyAlignment="1">
      <alignment horizontal="center" vertical="center" textRotation="90" wrapText="1"/>
    </xf>
    <xf numFmtId="10" fontId="20" fillId="3" borderId="0" xfId="0" applyNumberFormat="1" applyFont="1" applyFill="1" applyAlignment="1">
      <alignment horizontal="justify" vertical="center" wrapText="1"/>
    </xf>
    <xf numFmtId="10" fontId="21" fillId="3" borderId="0" xfId="0" applyNumberFormat="1" applyFont="1" applyFill="1" applyAlignment="1">
      <alignment horizontal="justify" vertical="center" wrapText="1"/>
    </xf>
    <xf numFmtId="14" fontId="21" fillId="3" borderId="0" xfId="0" applyNumberFormat="1" applyFont="1" applyFill="1" applyAlignment="1">
      <alignment horizontal="justify" vertical="center" wrapText="1"/>
    </xf>
    <xf numFmtId="0" fontId="22" fillId="0" borderId="0" xfId="0" applyFont="1" applyAlignment="1">
      <alignment horizontal="left" vertical="center" wrapText="1"/>
    </xf>
    <xf numFmtId="0" fontId="58" fillId="0" borderId="0" xfId="0" applyFont="1" applyAlignment="1">
      <alignment horizontal="center"/>
    </xf>
    <xf numFmtId="0" fontId="26" fillId="3" borderId="20" xfId="0" applyFont="1" applyFill="1" applyBorder="1" applyAlignment="1">
      <alignment horizontal="justify" vertical="center" wrapText="1"/>
    </xf>
    <xf numFmtId="0" fontId="26" fillId="3" borderId="2" xfId="0" applyFont="1" applyFill="1" applyBorder="1" applyAlignment="1">
      <alignment horizontal="justify" vertical="center" wrapText="1"/>
    </xf>
    <xf numFmtId="0" fontId="32" fillId="3" borderId="2" xfId="0" applyFont="1" applyFill="1" applyBorder="1" applyAlignment="1">
      <alignment horizontal="justify" vertical="center" wrapText="1"/>
    </xf>
    <xf numFmtId="0" fontId="31" fillId="3" borderId="2" xfId="0" applyFont="1" applyFill="1" applyBorder="1" applyAlignment="1">
      <alignment horizontal="justify" vertical="center" wrapText="1"/>
    </xf>
    <xf numFmtId="0" fontId="7" fillId="0" borderId="20" xfId="0" applyFont="1" applyBorder="1"/>
    <xf numFmtId="0" fontId="31" fillId="3" borderId="24" xfId="0" applyFont="1" applyFill="1" applyBorder="1" applyAlignment="1">
      <alignment horizontal="center" vertical="center" wrapText="1"/>
    </xf>
    <xf numFmtId="14" fontId="32" fillId="3" borderId="1" xfId="0" applyNumberFormat="1" applyFont="1" applyFill="1" applyBorder="1" applyAlignment="1">
      <alignment horizontal="left" vertical="center" wrapText="1"/>
    </xf>
    <xf numFmtId="0" fontId="26" fillId="3" borderId="8" xfId="0" applyFont="1" applyFill="1" applyBorder="1" applyAlignment="1">
      <alignment horizontal="justify" vertical="center" wrapText="1"/>
    </xf>
    <xf numFmtId="0" fontId="32" fillId="3" borderId="8" xfId="0" applyFont="1" applyFill="1" applyBorder="1" applyAlignment="1">
      <alignment horizontal="justify" vertical="center" wrapText="1"/>
    </xf>
    <xf numFmtId="0" fontId="31" fillId="3" borderId="8" xfId="0" applyFont="1" applyFill="1" applyBorder="1" applyAlignment="1">
      <alignment horizontal="justify" vertical="center" wrapText="1"/>
    </xf>
    <xf numFmtId="0" fontId="7" fillId="0" borderId="22" xfId="0" applyFont="1" applyBorder="1"/>
    <xf numFmtId="0" fontId="31" fillId="3" borderId="28" xfId="0" applyFont="1" applyFill="1" applyBorder="1" applyAlignment="1">
      <alignment horizontal="center" vertical="center" wrapText="1"/>
    </xf>
    <xf numFmtId="0" fontId="32" fillId="3" borderId="13" xfId="0" applyFont="1" applyFill="1" applyBorder="1" applyAlignment="1">
      <alignment horizontal="justify" vertical="center" wrapText="1"/>
    </xf>
    <xf numFmtId="0" fontId="31" fillId="3" borderId="13" xfId="0" applyFont="1" applyFill="1" applyBorder="1" applyAlignment="1">
      <alignment horizontal="justify" vertical="center" wrapText="1"/>
    </xf>
    <xf numFmtId="0" fontId="7" fillId="0" borderId="21" xfId="0" applyFont="1" applyBorder="1"/>
    <xf numFmtId="0" fontId="31" fillId="3" borderId="32" xfId="0" applyFont="1" applyFill="1" applyBorder="1" applyAlignment="1">
      <alignment horizontal="center" vertical="center" wrapText="1"/>
    </xf>
    <xf numFmtId="0" fontId="31" fillId="0" borderId="1" xfId="0" applyFont="1" applyBorder="1" applyAlignment="1">
      <alignment horizontal="justify" vertical="center"/>
    </xf>
    <xf numFmtId="0" fontId="25" fillId="3" borderId="22" xfId="0" applyFont="1" applyFill="1" applyBorder="1" applyAlignment="1">
      <alignment horizontal="center" vertical="center"/>
    </xf>
    <xf numFmtId="0" fontId="26" fillId="3" borderId="0" xfId="0" applyFont="1" applyFill="1" applyAlignment="1">
      <alignment horizontal="justify" vertical="center" wrapText="1"/>
    </xf>
    <xf numFmtId="0" fontId="26" fillId="3" borderId="9" xfId="0" applyFont="1" applyFill="1" applyBorder="1" applyAlignment="1">
      <alignment horizontal="justify" vertical="center" wrapText="1"/>
    </xf>
    <xf numFmtId="0" fontId="26" fillId="3" borderId="22" xfId="4" applyFont="1" applyFill="1" applyBorder="1" applyAlignment="1">
      <alignment horizontal="center" vertical="center" wrapText="1"/>
    </xf>
    <xf numFmtId="9" fontId="26" fillId="3" borderId="22" xfId="0" applyNumberFormat="1" applyFont="1" applyFill="1" applyBorder="1" applyAlignment="1">
      <alignment horizontal="center" vertical="center"/>
    </xf>
    <xf numFmtId="0" fontId="14" fillId="9" borderId="22" xfId="4" applyFont="1" applyFill="1" applyBorder="1" applyAlignment="1">
      <alignment horizontal="center" vertical="center" textRotation="90" wrapText="1"/>
    </xf>
    <xf numFmtId="0" fontId="26" fillId="0" borderId="1" xfId="0" applyFont="1" applyBorder="1"/>
    <xf numFmtId="0" fontId="32" fillId="3" borderId="2" xfId="4" applyFont="1" applyFill="1" applyBorder="1" applyAlignment="1">
      <alignment horizontal="center" vertical="center" wrapText="1"/>
    </xf>
    <xf numFmtId="0" fontId="31" fillId="3" borderId="0" xfId="0" applyFont="1" applyFill="1" applyAlignment="1">
      <alignment horizontal="justify" vertical="center" wrapText="1"/>
    </xf>
    <xf numFmtId="0" fontId="31" fillId="3" borderId="0" xfId="0" applyFont="1" applyFill="1" applyAlignment="1">
      <alignment horizontal="center" vertical="center" wrapText="1"/>
    </xf>
    <xf numFmtId="14" fontId="31" fillId="3" borderId="8" xfId="0" applyNumberFormat="1" applyFont="1" applyFill="1" applyBorder="1" applyAlignment="1">
      <alignment horizontal="center" vertical="center" wrapText="1"/>
    </xf>
    <xf numFmtId="14" fontId="31" fillId="3" borderId="0" xfId="0" applyNumberFormat="1" applyFont="1" applyFill="1" applyAlignment="1">
      <alignment horizontal="center" vertical="center" wrapText="1"/>
    </xf>
    <xf numFmtId="14" fontId="31" fillId="3" borderId="0" xfId="0" applyNumberFormat="1" applyFont="1" applyFill="1" applyAlignment="1">
      <alignment horizontal="justify" vertical="center" wrapText="1"/>
    </xf>
    <xf numFmtId="0" fontId="31" fillId="3" borderId="9" xfId="0" applyFont="1" applyFill="1" applyBorder="1" applyAlignment="1">
      <alignment horizontal="justify" vertical="center" wrapText="1"/>
    </xf>
    <xf numFmtId="0" fontId="32" fillId="0" borderId="1" xfId="0" applyFont="1" applyBorder="1" applyAlignment="1">
      <alignment horizontal="center"/>
    </xf>
    <xf numFmtId="14" fontId="32" fillId="3" borderId="22" xfId="0" applyNumberFormat="1" applyFont="1" applyFill="1" applyBorder="1" applyAlignment="1">
      <alignment horizontal="left" vertical="center" wrapText="1"/>
    </xf>
    <xf numFmtId="14" fontId="32" fillId="3" borderId="0" xfId="0" applyNumberFormat="1" applyFont="1" applyFill="1" applyAlignment="1">
      <alignment horizontal="center" vertical="center" wrapText="1"/>
    </xf>
    <xf numFmtId="10" fontId="33" fillId="3" borderId="21" xfId="0" applyNumberFormat="1" applyFont="1" applyFill="1" applyBorder="1" applyAlignment="1">
      <alignment horizontal="justify" vertical="center" wrapText="1"/>
    </xf>
    <xf numFmtId="10" fontId="33" fillId="3" borderId="20" xfId="0" applyNumberFormat="1" applyFont="1" applyFill="1" applyBorder="1" applyAlignment="1">
      <alignment horizontal="justify" vertical="center" wrapText="1"/>
    </xf>
    <xf numFmtId="0" fontId="26" fillId="0" borderId="21" xfId="0" applyFont="1" applyBorder="1"/>
    <xf numFmtId="0" fontId="26" fillId="0" borderId="20" xfId="0" applyFont="1" applyBorder="1"/>
    <xf numFmtId="0" fontId="12" fillId="4" borderId="1" xfId="4" applyFont="1" applyFill="1" applyBorder="1" applyAlignment="1">
      <alignment horizontal="center" vertical="center" wrapText="1"/>
    </xf>
    <xf numFmtId="0" fontId="26" fillId="3" borderId="1" xfId="0" applyFont="1" applyFill="1" applyBorder="1" applyAlignment="1">
      <alignment horizontal="center" vertical="center"/>
    </xf>
    <xf numFmtId="0" fontId="26" fillId="3" borderId="1" xfId="0" applyFont="1" applyFill="1" applyBorder="1" applyAlignment="1">
      <alignment horizontal="justify" vertical="center" wrapText="1"/>
    </xf>
    <xf numFmtId="0" fontId="26" fillId="3" borderId="1" xfId="0" applyFont="1" applyFill="1" applyBorder="1" applyAlignment="1">
      <alignment horizontal="center" vertical="center" wrapText="1"/>
    </xf>
    <xf numFmtId="0" fontId="14" fillId="9" borderId="1" xfId="4" applyFont="1" applyFill="1" applyBorder="1" applyAlignment="1">
      <alignment horizontal="center" vertical="center" textRotation="90" wrapText="1"/>
    </xf>
    <xf numFmtId="0" fontId="32" fillId="3" borderId="21" xfId="4" applyFont="1" applyFill="1" applyBorder="1" applyAlignment="1">
      <alignment horizontal="center" vertical="center" wrapText="1"/>
    </xf>
    <xf numFmtId="14" fontId="31" fillId="3" borderId="22" xfId="0" applyNumberFormat="1" applyFont="1" applyFill="1" applyBorder="1" applyAlignment="1">
      <alignment horizontal="center" vertical="center" wrapText="1"/>
    </xf>
    <xf numFmtId="14" fontId="31" fillId="3" borderId="22" xfId="0" applyNumberFormat="1" applyFont="1" applyFill="1" applyBorder="1" applyAlignment="1">
      <alignment horizontal="justify" vertical="center" wrapText="1"/>
    </xf>
    <xf numFmtId="14" fontId="32" fillId="3" borderId="22" xfId="0" applyNumberFormat="1" applyFont="1" applyFill="1" applyBorder="1" applyAlignment="1">
      <alignment horizontal="center" vertical="center" wrapText="1"/>
    </xf>
    <xf numFmtId="0" fontId="7" fillId="0" borderId="1" xfId="0" applyFont="1" applyBorder="1" applyAlignment="1">
      <alignment horizontal="center"/>
    </xf>
    <xf numFmtId="0" fontId="8" fillId="0" borderId="1" xfId="0" applyFont="1" applyBorder="1" applyAlignment="1">
      <alignment horizontal="center"/>
    </xf>
    <xf numFmtId="0" fontId="32" fillId="3" borderId="22" xfId="0" applyFont="1" applyFill="1" applyBorder="1" applyAlignment="1">
      <alignment horizontal="justify" vertical="center" wrapText="1"/>
    </xf>
    <xf numFmtId="1" fontId="35" fillId="3" borderId="1" xfId="0" applyNumberFormat="1" applyFont="1" applyFill="1" applyBorder="1" applyAlignment="1">
      <alignment horizontal="center" vertical="center" wrapText="1"/>
    </xf>
    <xf numFmtId="0" fontId="32" fillId="3" borderId="1" xfId="0" applyFont="1" applyFill="1" applyBorder="1" applyAlignment="1">
      <alignment horizontal="justify" vertical="center" wrapText="1"/>
    </xf>
    <xf numFmtId="0" fontId="32" fillId="3" borderId="20" xfId="4" applyFont="1" applyFill="1" applyBorder="1" applyAlignment="1">
      <alignment horizontal="center" vertical="center" wrapText="1"/>
    </xf>
    <xf numFmtId="14" fontId="32" fillId="3" borderId="21" xfId="0" applyNumberFormat="1" applyFont="1" applyFill="1" applyBorder="1" applyAlignment="1">
      <alignment horizontal="left" vertical="center" wrapText="1"/>
    </xf>
    <xf numFmtId="0" fontId="32" fillId="3" borderId="20" xfId="0" applyFont="1" applyFill="1" applyBorder="1" applyAlignment="1">
      <alignment horizontal="center" vertical="center" wrapText="1"/>
    </xf>
    <xf numFmtId="0" fontId="26" fillId="0" borderId="1" xfId="0" applyFont="1" applyBorder="1" applyAlignment="1">
      <alignment horizontal="center"/>
    </xf>
    <xf numFmtId="0" fontId="9" fillId="0" borderId="1" xfId="0" applyFont="1" applyBorder="1"/>
    <xf numFmtId="0" fontId="28" fillId="0" borderId="1" xfId="0" applyFont="1" applyBorder="1" applyAlignment="1">
      <alignment horizontal="justify"/>
    </xf>
    <xf numFmtId="0" fontId="28" fillId="0" borderId="1" xfId="0" applyFont="1" applyBorder="1" applyAlignment="1">
      <alignment horizontal="center"/>
    </xf>
    <xf numFmtId="0" fontId="15" fillId="0" borderId="1" xfId="0" applyFont="1" applyBorder="1"/>
    <xf numFmtId="0" fontId="7" fillId="0" borderId="1" xfId="0" applyFont="1" applyBorder="1"/>
    <xf numFmtId="0" fontId="3" fillId="0" borderId="20" xfId="0" applyFont="1" applyBorder="1" applyAlignment="1">
      <alignment horizontal="center"/>
    </xf>
    <xf numFmtId="1" fontId="27" fillId="3" borderId="1" xfId="3" applyNumberFormat="1" applyFont="1" applyFill="1" applyBorder="1" applyAlignment="1">
      <alignment horizontal="center" vertical="center"/>
    </xf>
    <xf numFmtId="0" fontId="3" fillId="0" borderId="21" xfId="0" applyFont="1" applyBorder="1" applyAlignment="1">
      <alignment horizontal="center"/>
    </xf>
    <xf numFmtId="1" fontId="10" fillId="3" borderId="1" xfId="0" applyNumberFormat="1" applyFont="1" applyFill="1" applyBorder="1" applyAlignment="1">
      <alignment horizontal="center"/>
    </xf>
    <xf numFmtId="0" fontId="8" fillId="0" borderId="20" xfId="0" applyFont="1" applyBorder="1"/>
    <xf numFmtId="0" fontId="8" fillId="0" borderId="20" xfId="0" applyFont="1" applyBorder="1" applyAlignment="1">
      <alignment horizontal="center"/>
    </xf>
    <xf numFmtId="0" fontId="8" fillId="0" borderId="20" xfId="0" applyFont="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xf>
    <xf numFmtId="0" fontId="28" fillId="0" borderId="0" xfId="0" applyFont="1" applyAlignment="1">
      <alignment horizontal="justify" vertical="center"/>
    </xf>
    <xf numFmtId="0" fontId="14" fillId="15" borderId="0" xfId="4" applyFont="1" applyFill="1" applyBorder="1" applyAlignment="1">
      <alignment horizontal="center" vertical="center" textRotation="90" wrapText="1"/>
    </xf>
    <xf numFmtId="1" fontId="35" fillId="3" borderId="0" xfId="0" applyNumberFormat="1" applyFont="1" applyFill="1" applyAlignment="1">
      <alignment horizontal="center" vertical="center" wrapText="1"/>
    </xf>
    <xf numFmtId="1" fontId="62" fillId="3" borderId="0" xfId="0" applyNumberFormat="1" applyFont="1" applyFill="1" applyAlignment="1">
      <alignment horizontal="center" vertical="center" wrapText="1"/>
    </xf>
    <xf numFmtId="0" fontId="32" fillId="3" borderId="0" xfId="4" applyFont="1" applyFill="1" applyBorder="1" applyAlignment="1">
      <alignment horizontal="center" vertical="center" wrapText="1"/>
    </xf>
    <xf numFmtId="0" fontId="32" fillId="0" borderId="0" xfId="0" applyFont="1" applyAlignment="1">
      <alignment horizontal="justify" vertical="center" wrapText="1"/>
    </xf>
    <xf numFmtId="0" fontId="32" fillId="0" borderId="0" xfId="0" applyFont="1" applyAlignment="1">
      <alignment horizontal="center"/>
    </xf>
    <xf numFmtId="1" fontId="10" fillId="3" borderId="1" xfId="4" applyNumberFormat="1" applyFont="1" applyFill="1" applyBorder="1" applyAlignment="1">
      <alignment horizontal="center" vertical="center" wrapText="1"/>
    </xf>
    <xf numFmtId="0" fontId="65" fillId="4" borderId="1" xfId="0" applyFont="1" applyFill="1" applyBorder="1" applyAlignment="1">
      <alignment horizontal="center" vertical="center"/>
    </xf>
    <xf numFmtId="0" fontId="66" fillId="4" borderId="4" xfId="0" applyFont="1" applyFill="1" applyBorder="1" applyAlignment="1">
      <alignment horizontal="center" vertical="center"/>
    </xf>
    <xf numFmtId="0" fontId="67" fillId="4" borderId="20" xfId="0" applyFont="1" applyFill="1" applyBorder="1" applyAlignment="1">
      <alignment horizontal="center" vertical="center"/>
    </xf>
    <xf numFmtId="0" fontId="66" fillId="4" borderId="20" xfId="0" applyFont="1" applyFill="1" applyBorder="1" applyAlignment="1">
      <alignment horizontal="center" vertical="center"/>
    </xf>
    <xf numFmtId="0" fontId="66" fillId="4" borderId="9" xfId="0" applyFont="1" applyFill="1" applyBorder="1" applyAlignment="1">
      <alignment horizontal="center" vertical="center"/>
    </xf>
    <xf numFmtId="0" fontId="67" fillId="4" borderId="22" xfId="0" applyFont="1" applyFill="1" applyBorder="1" applyAlignment="1">
      <alignment horizontal="center" vertical="center"/>
    </xf>
    <xf numFmtId="0" fontId="66" fillId="4" borderId="22" xfId="0" applyFont="1" applyFill="1" applyBorder="1" applyAlignment="1">
      <alignment horizontal="center" vertical="center"/>
    </xf>
    <xf numFmtId="0" fontId="5" fillId="4" borderId="22" xfId="0" applyFont="1" applyFill="1" applyBorder="1" applyAlignment="1">
      <alignment horizontal="center" vertical="center" wrapText="1"/>
    </xf>
    <xf numFmtId="0" fontId="66" fillId="4" borderId="15" xfId="0" applyFont="1" applyFill="1" applyBorder="1" applyAlignment="1">
      <alignment horizontal="center" vertical="center"/>
    </xf>
    <xf numFmtId="0" fontId="67" fillId="4" borderId="21" xfId="0" applyFont="1" applyFill="1" applyBorder="1" applyAlignment="1">
      <alignment horizontal="center" vertical="center"/>
    </xf>
    <xf numFmtId="0" fontId="66" fillId="4" borderId="21" xfId="0" applyFont="1" applyFill="1" applyBorder="1" applyAlignment="1">
      <alignment horizontal="center" vertical="center"/>
    </xf>
    <xf numFmtId="0" fontId="5" fillId="4" borderId="21" xfId="0" applyFont="1" applyFill="1" applyBorder="1" applyAlignment="1">
      <alignment horizontal="center" vertical="center"/>
    </xf>
    <xf numFmtId="0" fontId="33" fillId="0" borderId="1"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8" fillId="0" borderId="1" xfId="0" applyFont="1" applyBorder="1" applyAlignment="1">
      <alignment horizontal="center" vertical="center"/>
    </xf>
    <xf numFmtId="0" fontId="21" fillId="0" borderId="22" xfId="0" applyFont="1" applyBorder="1" applyAlignment="1">
      <alignment horizontal="center" vertical="center" wrapText="1"/>
    </xf>
    <xf numFmtId="0" fontId="8" fillId="0" borderId="1" xfId="0" applyFont="1" applyBorder="1" applyAlignment="1">
      <alignment horizontal="justify" vertical="center"/>
    </xf>
    <xf numFmtId="0" fontId="21" fillId="0" borderId="21" xfId="0" applyFont="1" applyBorder="1" applyAlignment="1">
      <alignment horizontal="center" vertical="center" wrapText="1"/>
    </xf>
    <xf numFmtId="0" fontId="8" fillId="0" borderId="0" xfId="0" applyFont="1" applyAlignment="1">
      <alignment horizontal="justify"/>
    </xf>
    <xf numFmtId="0" fontId="61" fillId="0" borderId="1" xfId="0" applyFont="1" applyBorder="1" applyAlignment="1">
      <alignment horizontal="center" vertical="center"/>
    </xf>
    <xf numFmtId="0" fontId="33" fillId="0" borderId="1" xfId="0" applyFont="1" applyBorder="1" applyAlignment="1">
      <alignment horizontal="justify" vertical="center"/>
    </xf>
    <xf numFmtId="0" fontId="33" fillId="0" borderId="1" xfId="0" applyFont="1" applyBorder="1" applyAlignment="1">
      <alignment horizontal="left" vertical="center" wrapText="1"/>
    </xf>
    <xf numFmtId="0" fontId="33" fillId="0" borderId="1" xfId="0" applyFont="1" applyBorder="1" applyAlignment="1">
      <alignment horizontal="center" vertical="center" textRotation="90"/>
    </xf>
    <xf numFmtId="0" fontId="33" fillId="8" borderId="1" xfId="0" applyFont="1" applyFill="1" applyBorder="1" applyAlignment="1">
      <alignment horizontal="center" vertical="center"/>
    </xf>
    <xf numFmtId="0" fontId="33" fillId="8" borderId="1" xfId="0" applyFont="1" applyFill="1" applyBorder="1" applyAlignment="1">
      <alignment horizontal="center" vertical="center" textRotation="90"/>
    </xf>
    <xf numFmtId="1" fontId="35" fillId="3" borderId="1" xfId="0" applyNumberFormat="1" applyFont="1" applyFill="1" applyBorder="1" applyAlignment="1">
      <alignment horizontal="center" vertical="center"/>
    </xf>
    <xf numFmtId="10" fontId="33" fillId="0" borderId="1" xfId="0" applyNumberFormat="1" applyFont="1" applyBorder="1" applyAlignment="1">
      <alignment vertical="center" wrapText="1"/>
    </xf>
    <xf numFmtId="10" fontId="33" fillId="0" borderId="1" xfId="0" applyNumberFormat="1" applyFont="1" applyBorder="1" applyAlignment="1">
      <alignment horizontal="center" vertical="center" wrapText="1"/>
    </xf>
    <xf numFmtId="10" fontId="68" fillId="0" borderId="19" xfId="0" applyNumberFormat="1" applyFont="1" applyBorder="1" applyAlignment="1">
      <alignment horizontal="center" vertical="center" wrapText="1"/>
    </xf>
    <xf numFmtId="10" fontId="21" fillId="0" borderId="1" xfId="0" applyNumberFormat="1" applyFont="1" applyBorder="1" applyAlignment="1">
      <alignment horizontal="center" vertical="center" wrapText="1"/>
    </xf>
    <xf numFmtId="0" fontId="69" fillId="0" borderId="1" xfId="0" applyFont="1" applyBorder="1"/>
    <xf numFmtId="0" fontId="70" fillId="0" borderId="1" xfId="0" applyFont="1" applyBorder="1" applyAlignment="1">
      <alignment horizontal="center" vertical="center" textRotation="90"/>
    </xf>
    <xf numFmtId="0" fontId="21" fillId="0" borderId="1" xfId="0" applyFont="1" applyBorder="1" applyAlignment="1">
      <alignment horizontal="justify" vertical="center" wrapText="1"/>
    </xf>
    <xf numFmtId="14" fontId="21" fillId="0" borderId="1" xfId="0" applyNumberFormat="1" applyFont="1" applyBorder="1" applyAlignment="1">
      <alignment horizontal="center" vertical="center" wrapText="1"/>
    </xf>
    <xf numFmtId="0" fontId="71" fillId="0" borderId="1" xfId="0" applyFont="1" applyBorder="1" applyAlignment="1">
      <alignment horizontal="justify" vertical="center"/>
    </xf>
    <xf numFmtId="0" fontId="72" fillId="0" borderId="1" xfId="0" applyFont="1" applyBorder="1"/>
    <xf numFmtId="0" fontId="51" fillId="3" borderId="20" xfId="0" applyFont="1" applyFill="1" applyBorder="1" applyAlignment="1">
      <alignment horizontal="center" vertical="center" textRotation="90"/>
    </xf>
    <xf numFmtId="0" fontId="51" fillId="3" borderId="22" xfId="0" applyFont="1" applyFill="1" applyBorder="1" applyAlignment="1">
      <alignment horizontal="center" vertical="center" textRotation="90"/>
    </xf>
    <xf numFmtId="0" fontId="21" fillId="0" borderId="1" xfId="0" applyFont="1" applyBorder="1" applyAlignment="1">
      <alignment horizontal="center" vertical="center"/>
    </xf>
    <xf numFmtId="0" fontId="51" fillId="3" borderId="21" xfId="0" applyFont="1" applyFill="1" applyBorder="1" applyAlignment="1">
      <alignment horizontal="center" vertical="center" textRotation="90"/>
    </xf>
    <xf numFmtId="0" fontId="8" fillId="0" borderId="10" xfId="0" applyFont="1" applyBorder="1" applyAlignment="1">
      <alignment horizontal="justify"/>
    </xf>
    <xf numFmtId="0" fontId="33" fillId="6" borderId="1" xfId="0" applyFont="1" applyFill="1" applyBorder="1" applyAlignment="1">
      <alignment horizontal="center" vertical="center"/>
    </xf>
    <xf numFmtId="0" fontId="33" fillId="17" borderId="1" xfId="0" applyFont="1" applyFill="1" applyBorder="1" applyAlignment="1">
      <alignment horizontal="center" vertical="center" textRotation="90"/>
    </xf>
    <xf numFmtId="0" fontId="38" fillId="17" borderId="1" xfId="0" applyFont="1" applyFill="1" applyBorder="1" applyAlignment="1">
      <alignment horizontal="center" vertical="center" textRotation="90"/>
    </xf>
    <xf numFmtId="0" fontId="70" fillId="17" borderId="19" xfId="0" applyFont="1" applyFill="1" applyBorder="1" applyAlignment="1">
      <alignment horizontal="center" vertical="center" textRotation="90"/>
    </xf>
    <xf numFmtId="0" fontId="51" fillId="17" borderId="1" xfId="0" applyFont="1" applyFill="1" applyBorder="1" applyAlignment="1">
      <alignment horizontal="center" vertical="center" textRotation="90"/>
    </xf>
    <xf numFmtId="0" fontId="21" fillId="0" borderId="1" xfId="0" applyFont="1" applyBorder="1" applyAlignment="1">
      <alignment horizontal="justify" vertical="center"/>
    </xf>
    <xf numFmtId="0" fontId="7" fillId="0" borderId="1" xfId="0" applyFont="1" applyBorder="1" applyAlignment="1">
      <alignment vertical="center"/>
    </xf>
    <xf numFmtId="0" fontId="21" fillId="3" borderId="1" xfId="0" applyFont="1" applyFill="1" applyBorder="1" applyAlignment="1">
      <alignment horizontal="center" vertical="center"/>
    </xf>
    <xf numFmtId="0" fontId="22" fillId="0" borderId="1" xfId="0" applyFont="1" applyBorder="1" applyAlignment="1">
      <alignment horizontal="justify" vertical="center" wrapText="1"/>
    </xf>
    <xf numFmtId="9" fontId="33" fillId="3" borderId="1" xfId="3" applyFont="1" applyFill="1" applyBorder="1" applyAlignment="1">
      <alignment horizontal="center" vertical="center"/>
    </xf>
    <xf numFmtId="0" fontId="33" fillId="3" borderId="1" xfId="0" applyFont="1" applyFill="1" applyBorder="1" applyAlignment="1">
      <alignment horizontal="center" vertical="center"/>
    </xf>
    <xf numFmtId="0" fontId="33" fillId="0" borderId="1" xfId="0" applyFont="1" applyBorder="1" applyAlignment="1">
      <alignment horizontal="justify" vertical="center" wrapText="1"/>
    </xf>
    <xf numFmtId="0" fontId="57" fillId="3" borderId="1" xfId="0" applyFont="1" applyFill="1" applyBorder="1" applyAlignment="1">
      <alignment horizontal="center" vertical="center"/>
    </xf>
    <xf numFmtId="0" fontId="22" fillId="3" borderId="1" xfId="0" applyFont="1" applyFill="1" applyBorder="1" applyAlignment="1">
      <alignment horizontal="center" vertical="center"/>
    </xf>
    <xf numFmtId="0" fontId="69" fillId="0" borderId="1" xfId="0" applyFont="1" applyBorder="1" applyAlignment="1">
      <alignment horizontal="center"/>
    </xf>
    <xf numFmtId="0" fontId="57" fillId="18" borderId="1" xfId="0" applyFont="1" applyFill="1" applyBorder="1" applyAlignment="1">
      <alignment horizontal="center" vertical="center"/>
    </xf>
    <xf numFmtId="0" fontId="57" fillId="17" borderId="1" xfId="0" applyFont="1" applyFill="1" applyBorder="1" applyAlignment="1">
      <alignment horizontal="center" vertical="center"/>
    </xf>
    <xf numFmtId="0" fontId="74" fillId="0" borderId="1" xfId="0" applyFont="1" applyBorder="1" applyAlignment="1">
      <alignment horizontal="center" vertical="center" textRotation="90"/>
    </xf>
    <xf numFmtId="0" fontId="71" fillId="0" borderId="1" xfId="0" applyFont="1" applyBorder="1" applyAlignment="1">
      <alignment horizontal="justify"/>
    </xf>
    <xf numFmtId="1" fontId="10" fillId="0" borderId="1" xfId="0" applyNumberFormat="1" applyFont="1" applyBorder="1" applyAlignment="1">
      <alignment horizontal="center"/>
    </xf>
    <xf numFmtId="0" fontId="5" fillId="0" borderId="1" xfId="0" applyFont="1" applyBorder="1" applyAlignment="1">
      <alignment horizontal="center"/>
    </xf>
    <xf numFmtId="0" fontId="5" fillId="0" borderId="1" xfId="0" applyFont="1" applyBorder="1" applyAlignment="1">
      <alignment horizontal="center" vertical="center"/>
    </xf>
    <xf numFmtId="0" fontId="7" fillId="0" borderId="0" xfId="0" applyFont="1" applyAlignment="1">
      <alignment horizontal="center"/>
    </xf>
    <xf numFmtId="1" fontId="10" fillId="18" borderId="0" xfId="0" applyNumberFormat="1" applyFont="1" applyFill="1" applyAlignment="1">
      <alignment horizontal="center"/>
    </xf>
    <xf numFmtId="0" fontId="78" fillId="0" borderId="1" xfId="0" applyFont="1" applyBorder="1" applyAlignment="1">
      <alignment horizontal="center" vertical="center"/>
    </xf>
    <xf numFmtId="0" fontId="78" fillId="0" borderId="1" xfId="0" applyFont="1" applyBorder="1"/>
    <xf numFmtId="0" fontId="79" fillId="0" borderId="1" xfId="0" applyFont="1" applyBorder="1"/>
    <xf numFmtId="0" fontId="78" fillId="0" borderId="1" xfId="0" applyFont="1" applyBorder="1" applyAlignment="1">
      <alignment horizontal="center"/>
    </xf>
    <xf numFmtId="0" fontId="80" fillId="0" borderId="1" xfId="0" applyFont="1" applyBorder="1" applyAlignment="1">
      <alignment horizontal="center"/>
    </xf>
    <xf numFmtId="0" fontId="79" fillId="0" borderId="0" xfId="0" applyFont="1"/>
    <xf numFmtId="0" fontId="7" fillId="3" borderId="0" xfId="0" applyFont="1" applyFill="1"/>
    <xf numFmtId="0" fontId="7" fillId="8" borderId="1" xfId="0" applyFont="1" applyFill="1" applyBorder="1"/>
    <xf numFmtId="9" fontId="7" fillId="0" borderId="1" xfId="3" applyFont="1" applyBorder="1"/>
    <xf numFmtId="0" fontId="7" fillId="7" borderId="1" xfId="0" applyFont="1" applyFill="1" applyBorder="1"/>
    <xf numFmtId="0" fontId="7" fillId="6" borderId="1" xfId="0" applyFont="1" applyFill="1" applyBorder="1"/>
    <xf numFmtId="0" fontId="7" fillId="18" borderId="1" xfId="0" applyFont="1" applyFill="1" applyBorder="1"/>
    <xf numFmtId="0" fontId="5" fillId="0" borderId="1" xfId="0" applyFont="1" applyBorder="1"/>
    <xf numFmtId="0" fontId="9" fillId="0" borderId="1" xfId="0" applyFont="1" applyBorder="1" applyAlignment="1">
      <alignment horizontal="center"/>
    </xf>
    <xf numFmtId="9" fontId="7" fillId="0" borderId="0" xfId="3" applyFont="1" applyAlignment="1">
      <alignment horizontal="center"/>
    </xf>
    <xf numFmtId="0" fontId="82" fillId="7" borderId="0" xfId="0" applyFont="1" applyFill="1"/>
    <xf numFmtId="0" fontId="9" fillId="7" borderId="1" xfId="0" applyFont="1" applyFill="1" applyBorder="1" applyAlignment="1">
      <alignment horizontal="center"/>
    </xf>
    <xf numFmtId="0" fontId="5" fillId="3" borderId="1" xfId="4" applyFont="1" applyFill="1" applyBorder="1" applyAlignment="1">
      <alignment horizontal="justify" vertical="center"/>
    </xf>
    <xf numFmtId="0" fontId="8" fillId="3" borderId="21" xfId="4" applyFont="1" applyFill="1" applyBorder="1" applyAlignment="1">
      <alignment horizontal="justify" vertical="center"/>
    </xf>
    <xf numFmtId="0" fontId="31" fillId="0" borderId="0" xfId="0" applyFont="1" applyAlignment="1">
      <alignment horizontal="justify" vertical="center"/>
    </xf>
    <xf numFmtId="0" fontId="8" fillId="0" borderId="1" xfId="0" applyFont="1" applyBorder="1" applyAlignment="1">
      <alignment horizontal="justify"/>
    </xf>
    <xf numFmtId="0" fontId="56" fillId="0" borderId="0" xfId="0" applyFont="1" applyAlignment="1">
      <alignment horizontal="justify"/>
    </xf>
    <xf numFmtId="0" fontId="8" fillId="0" borderId="0" xfId="0" applyFont="1" applyAlignment="1">
      <alignment horizontal="justify" vertical="center"/>
    </xf>
    <xf numFmtId="0" fontId="38" fillId="6" borderId="22" xfId="4" applyFont="1" applyFill="1" applyBorder="1" applyAlignment="1">
      <alignment horizontal="center" vertical="center" textRotation="90" wrapText="1"/>
    </xf>
    <xf numFmtId="0" fontId="38" fillId="7" borderId="22" xfId="4" applyFont="1" applyFill="1" applyBorder="1" applyAlignment="1">
      <alignment horizontal="center" vertical="center" textRotation="90" wrapText="1"/>
    </xf>
    <xf numFmtId="0" fontId="12" fillId="3" borderId="20" xfId="4" applyFont="1" applyFill="1" applyBorder="1" applyAlignment="1">
      <alignment horizontal="center" vertical="center" textRotation="90"/>
    </xf>
    <xf numFmtId="0" fontId="12" fillId="3" borderId="20" xfId="4" applyFont="1" applyFill="1" applyBorder="1" applyAlignment="1">
      <alignment horizontal="center" vertical="center" textRotation="90" wrapText="1"/>
    </xf>
    <xf numFmtId="9" fontId="16" fillId="6" borderId="22" xfId="0" applyNumberFormat="1" applyFont="1" applyFill="1" applyBorder="1" applyAlignment="1">
      <alignment horizontal="center" vertical="center"/>
    </xf>
    <xf numFmtId="0" fontId="12" fillId="4" borderId="22" xfId="4" applyFont="1" applyFill="1" applyBorder="1" applyAlignment="1">
      <alignment horizontal="center" vertical="center" textRotation="90" wrapText="1"/>
    </xf>
    <xf numFmtId="9" fontId="33" fillId="3" borderId="22" xfId="3" applyFont="1" applyFill="1" applyBorder="1" applyAlignment="1">
      <alignment horizontal="center" vertical="center" wrapText="1"/>
    </xf>
    <xf numFmtId="0" fontId="38" fillId="9" borderId="22" xfId="4" applyFont="1" applyFill="1" applyBorder="1" applyAlignment="1">
      <alignment horizontal="center" vertical="center" textRotation="90" wrapText="1"/>
    </xf>
    <xf numFmtId="9" fontId="26" fillId="0" borderId="22" xfId="0" applyNumberFormat="1" applyFont="1" applyBorder="1" applyAlignment="1">
      <alignment horizontal="center" vertical="center"/>
    </xf>
    <xf numFmtId="9" fontId="16" fillId="0" borderId="22" xfId="0" applyNumberFormat="1" applyFont="1" applyBorder="1" applyAlignment="1">
      <alignment horizontal="center" vertical="center"/>
    </xf>
    <xf numFmtId="9" fontId="16" fillId="5" borderId="22" xfId="0" applyNumberFormat="1" applyFont="1" applyFill="1" applyBorder="1" applyAlignment="1">
      <alignment horizontal="center" vertical="center" wrapText="1"/>
    </xf>
    <xf numFmtId="0" fontId="57" fillId="0" borderId="0" xfId="0" applyFont="1" applyAlignment="1">
      <alignment horizontal="center" vertical="center"/>
    </xf>
    <xf numFmtId="0" fontId="85" fillId="15" borderId="1" xfId="4" applyFont="1" applyFill="1" applyBorder="1" applyAlignment="1">
      <alignment horizontal="center" vertical="center" textRotation="90" wrapText="1"/>
    </xf>
    <xf numFmtId="9" fontId="26" fillId="3" borderId="20" xfId="0" applyNumberFormat="1" applyFont="1" applyFill="1" applyBorder="1" applyAlignment="1">
      <alignment horizontal="center" vertical="center"/>
    </xf>
    <xf numFmtId="0" fontId="85" fillId="15" borderId="20" xfId="4" applyFont="1" applyFill="1" applyBorder="1" applyAlignment="1">
      <alignment horizontal="center" vertical="center" textRotation="90" wrapText="1"/>
    </xf>
    <xf numFmtId="0" fontId="28" fillId="0" borderId="20" xfId="0" applyFont="1" applyBorder="1"/>
    <xf numFmtId="9" fontId="26" fillId="3" borderId="0" xfId="0" applyNumberFormat="1" applyFont="1" applyFill="1" applyAlignment="1">
      <alignment horizontal="center" vertical="center"/>
    </xf>
    <xf numFmtId="0" fontId="85" fillId="15" borderId="0" xfId="4" applyFont="1" applyFill="1" applyBorder="1" applyAlignment="1">
      <alignment horizontal="center" vertical="center" textRotation="90" wrapText="1"/>
    </xf>
    <xf numFmtId="0" fontId="33" fillId="17" borderId="1" xfId="0" applyFont="1" applyFill="1" applyBorder="1" applyAlignment="1">
      <alignment horizontal="center" vertical="center"/>
    </xf>
    <xf numFmtId="0" fontId="12" fillId="3" borderId="20" xfId="4" applyFont="1" applyFill="1" applyBorder="1" applyAlignment="1">
      <alignment horizontal="center" vertical="center" wrapText="1"/>
    </xf>
    <xf numFmtId="0" fontId="12" fillId="3" borderId="22" xfId="4" applyFont="1" applyFill="1" applyBorder="1" applyAlignment="1">
      <alignment horizontal="center" vertical="center" wrapText="1"/>
    </xf>
    <xf numFmtId="0" fontId="12" fillId="3" borderId="21" xfId="4" applyFont="1" applyFill="1" applyBorder="1" applyAlignment="1">
      <alignment horizontal="center" vertical="center" wrapText="1"/>
    </xf>
    <xf numFmtId="0" fontId="7" fillId="0" borderId="3" xfId="0" applyFont="1" applyBorder="1" applyAlignment="1">
      <alignment horizontal="center" vertical="center"/>
    </xf>
    <xf numFmtId="0" fontId="7" fillId="0" borderId="0" xfId="0" applyFont="1" applyBorder="1" applyAlignment="1">
      <alignment horizontal="center" vertical="center"/>
    </xf>
    <xf numFmtId="0" fontId="71" fillId="0" borderId="1" xfId="0" applyFont="1" applyBorder="1" applyAlignment="1">
      <alignment horizontal="center" vertical="center" wrapText="1"/>
    </xf>
    <xf numFmtId="0" fontId="22" fillId="0" borderId="1" xfId="0" applyFont="1" applyBorder="1" applyAlignment="1">
      <alignment horizontal="justify" vertical="center" wrapText="1"/>
    </xf>
    <xf numFmtId="0" fontId="33" fillId="0" borderId="1" xfId="0" applyFont="1" applyBorder="1" applyAlignment="1">
      <alignment horizontal="justify" vertical="center"/>
    </xf>
    <xf numFmtId="0" fontId="7" fillId="0" borderId="14" xfId="0" applyFont="1" applyBorder="1" applyAlignment="1">
      <alignment horizontal="center"/>
    </xf>
    <xf numFmtId="0" fontId="81" fillId="7" borderId="14" xfId="0" applyFont="1" applyFill="1" applyBorder="1" applyAlignment="1">
      <alignment horizontal="center" vertical="center"/>
    </xf>
    <xf numFmtId="0" fontId="21" fillId="0" borderId="1" xfId="0" applyFont="1" applyBorder="1" applyAlignment="1">
      <alignment horizontal="justify" vertical="center" wrapText="1"/>
    </xf>
    <xf numFmtId="14" fontId="21"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71" fillId="0" borderId="1" xfId="0" applyFont="1" applyBorder="1" applyAlignment="1">
      <alignment horizontal="justify" vertical="center" wrapText="1"/>
    </xf>
    <xf numFmtId="0" fontId="7" fillId="0" borderId="1" xfId="0" applyFont="1" applyBorder="1" applyAlignment="1">
      <alignment horizontal="center" vertical="center"/>
    </xf>
    <xf numFmtId="0" fontId="77" fillId="3" borderId="1" xfId="0" applyFont="1" applyFill="1" applyBorder="1" applyAlignment="1">
      <alignment horizontal="center" vertical="center" textRotation="90"/>
    </xf>
    <xf numFmtId="0" fontId="69" fillId="0" borderId="1" xfId="0" applyFont="1" applyBorder="1" applyAlignment="1">
      <alignment horizontal="center"/>
    </xf>
    <xf numFmtId="9" fontId="33" fillId="3" borderId="1" xfId="3" applyFont="1" applyFill="1" applyBorder="1" applyAlignment="1">
      <alignment horizontal="center" vertical="center"/>
    </xf>
    <xf numFmtId="0" fontId="57" fillId="6" borderId="20" xfId="0" applyFont="1" applyFill="1" applyBorder="1" applyAlignment="1">
      <alignment horizontal="center" vertical="center" textRotation="90"/>
    </xf>
    <xf numFmtId="0" fontId="57" fillId="6" borderId="22" xfId="0" applyFont="1" applyFill="1" applyBorder="1" applyAlignment="1">
      <alignment horizontal="center" vertical="center" textRotation="90"/>
    </xf>
    <xf numFmtId="0" fontId="57" fillId="6" borderId="21" xfId="0" applyFont="1" applyFill="1" applyBorder="1" applyAlignment="1">
      <alignment horizontal="center" vertical="center" textRotation="90"/>
    </xf>
    <xf numFmtId="0" fontId="74" fillId="0" borderId="20" xfId="0" applyFont="1" applyBorder="1" applyAlignment="1">
      <alignment horizontal="center" vertical="center" textRotation="90"/>
    </xf>
    <xf numFmtId="0" fontId="74" fillId="0" borderId="22" xfId="0" applyFont="1" applyBorder="1" applyAlignment="1">
      <alignment horizontal="center" vertical="center" textRotation="90"/>
    </xf>
    <xf numFmtId="0" fontId="74" fillId="0" borderId="21" xfId="0" applyFont="1" applyBorder="1" applyAlignment="1">
      <alignment horizontal="center" vertical="center" textRotation="90"/>
    </xf>
    <xf numFmtId="1" fontId="75" fillId="3" borderId="1" xfId="0" applyNumberFormat="1" applyFont="1" applyFill="1" applyBorder="1" applyAlignment="1">
      <alignment horizontal="center" vertical="center"/>
    </xf>
    <xf numFmtId="0" fontId="57" fillId="3" borderId="1" xfId="0" applyFont="1" applyFill="1" applyBorder="1" applyAlignment="1">
      <alignment horizontal="center" vertical="center"/>
    </xf>
    <xf numFmtId="0" fontId="76" fillId="3" borderId="1" xfId="0" applyFont="1" applyFill="1" applyBorder="1" applyAlignment="1">
      <alignment horizontal="center" vertical="center" textRotation="90"/>
    </xf>
    <xf numFmtId="0" fontId="74" fillId="3" borderId="19" xfId="0" applyFont="1" applyFill="1" applyBorder="1" applyAlignment="1">
      <alignment horizontal="center" vertical="center" textRotation="90"/>
    </xf>
    <xf numFmtId="9" fontId="57" fillId="3" borderId="1" xfId="0" applyNumberFormat="1" applyFont="1" applyFill="1" applyBorder="1" applyAlignment="1">
      <alignment horizontal="center" vertical="center"/>
    </xf>
    <xf numFmtId="0" fontId="57" fillId="19" borderId="1" xfId="0" applyFont="1" applyFill="1" applyBorder="1" applyAlignment="1">
      <alignment horizontal="center" vertical="center" textRotation="90"/>
    </xf>
    <xf numFmtId="0" fontId="57" fillId="3" borderId="1" xfId="0" applyFont="1" applyFill="1" applyBorder="1" applyAlignment="1">
      <alignment vertical="center"/>
    </xf>
    <xf numFmtId="0" fontId="71" fillId="0" borderId="1" xfId="0" applyFont="1" applyBorder="1" applyAlignment="1">
      <alignment horizontal="center" wrapText="1"/>
    </xf>
    <xf numFmtId="0" fontId="71" fillId="0" borderId="1" xfId="0" applyFont="1" applyBorder="1" applyAlignment="1">
      <alignment horizontal="center"/>
    </xf>
    <xf numFmtId="0" fontId="33" fillId="0" borderId="1" xfId="0" applyFont="1" applyBorder="1" applyAlignment="1">
      <alignment horizontal="center" vertical="center"/>
    </xf>
    <xf numFmtId="0" fontId="21" fillId="0" borderId="1" xfId="0" applyFont="1" applyBorder="1" applyAlignment="1">
      <alignment horizontal="center" vertical="center" wrapText="1"/>
    </xf>
    <xf numFmtId="0" fontId="8" fillId="0" borderId="10" xfId="0" applyFont="1" applyBorder="1" applyAlignment="1">
      <alignment horizontal="justify" vertical="center"/>
    </xf>
    <xf numFmtId="0" fontId="61" fillId="0" borderId="20" xfId="0" applyFont="1" applyBorder="1" applyAlignment="1">
      <alignment horizontal="center" vertical="center"/>
    </xf>
    <xf numFmtId="0" fontId="61" fillId="0" borderId="22" xfId="0" applyFont="1" applyBorder="1" applyAlignment="1">
      <alignment horizontal="center" vertical="center"/>
    </xf>
    <xf numFmtId="0" fontId="61" fillId="0" borderId="21" xfId="0" applyFont="1" applyBorder="1" applyAlignment="1">
      <alignment horizontal="center" vertical="center"/>
    </xf>
    <xf numFmtId="0" fontId="33" fillId="0" borderId="1" xfId="0" applyFont="1" applyBorder="1" applyAlignment="1">
      <alignment horizontal="center" vertical="center" wrapText="1"/>
    </xf>
    <xf numFmtId="0" fontId="33" fillId="0" borderId="1" xfId="0" applyFont="1" applyBorder="1" applyAlignment="1">
      <alignment horizontal="left" vertical="center" wrapText="1"/>
    </xf>
    <xf numFmtId="0" fontId="70" fillId="0" borderId="1" xfId="0" applyFont="1" applyBorder="1" applyAlignment="1">
      <alignment horizontal="center" vertical="center" textRotation="90"/>
    </xf>
    <xf numFmtId="0" fontId="21" fillId="0" borderId="1" xfId="0" applyFont="1" applyBorder="1" applyAlignment="1">
      <alignment horizontal="justify" vertical="center"/>
    </xf>
    <xf numFmtId="0" fontId="71" fillId="0" borderId="1" xfId="0" applyFont="1" applyBorder="1" applyAlignment="1">
      <alignment horizontal="justify" vertical="center"/>
    </xf>
    <xf numFmtId="0" fontId="57" fillId="3" borderId="1" xfId="0" applyFont="1" applyFill="1" applyBorder="1" applyAlignment="1">
      <alignment horizontal="justify" vertical="center"/>
    </xf>
    <xf numFmtId="0" fontId="73" fillId="3" borderId="19" xfId="0" applyFont="1" applyFill="1" applyBorder="1" applyAlignment="1">
      <alignment horizontal="center" vertical="center"/>
    </xf>
    <xf numFmtId="0" fontId="33" fillId="6" borderId="1" xfId="0" applyFont="1" applyFill="1" applyBorder="1" applyAlignment="1">
      <alignment horizontal="center" vertical="center" textRotation="90"/>
    </xf>
    <xf numFmtId="1" fontId="35" fillId="3" borderId="1" xfId="0" applyNumberFormat="1" applyFont="1" applyFill="1" applyBorder="1" applyAlignment="1">
      <alignment horizontal="center" vertical="center"/>
    </xf>
    <xf numFmtId="0" fontId="21" fillId="0" borderId="10" xfId="0" applyFont="1" applyBorder="1" applyAlignment="1">
      <alignment horizontal="justify" vertical="center"/>
    </xf>
    <xf numFmtId="0" fontId="8" fillId="0" borderId="20" xfId="0" applyFont="1" applyBorder="1" applyAlignment="1">
      <alignment horizontal="center" vertical="center"/>
    </xf>
    <xf numFmtId="0" fontId="8" fillId="0" borderId="22" xfId="0" applyFont="1" applyBorder="1" applyAlignment="1">
      <alignment horizontal="center" vertical="center"/>
    </xf>
    <xf numFmtId="0" fontId="8" fillId="0" borderId="21" xfId="0" applyFont="1" applyBorder="1" applyAlignment="1">
      <alignment horizontal="center" vertical="center"/>
    </xf>
    <xf numFmtId="0" fontId="71" fillId="0" borderId="1" xfId="0" applyFont="1" applyBorder="1" applyAlignment="1">
      <alignment horizontal="center" vertical="center"/>
    </xf>
    <xf numFmtId="9" fontId="57" fillId="3" borderId="1" xfId="3" applyFont="1" applyFill="1" applyBorder="1" applyAlignment="1">
      <alignment horizontal="center" vertical="center"/>
    </xf>
    <xf numFmtId="0" fontId="33" fillId="8" borderId="1" xfId="0" applyFont="1" applyFill="1" applyBorder="1" applyAlignment="1">
      <alignment horizontal="center" vertical="center" textRotation="90"/>
    </xf>
    <xf numFmtId="0" fontId="33" fillId="16" borderId="1" xfId="0" applyFont="1" applyFill="1" applyBorder="1" applyAlignment="1">
      <alignment horizontal="center" vertical="center" textRotation="90"/>
    </xf>
    <xf numFmtId="0" fontId="33" fillId="3" borderId="1" xfId="0" applyFont="1" applyFill="1" applyBorder="1" applyAlignment="1">
      <alignment horizontal="justify" vertical="center"/>
    </xf>
    <xf numFmtId="0" fontId="68" fillId="3" borderId="19" xfId="0" applyFont="1" applyFill="1" applyBorder="1" applyAlignment="1">
      <alignment horizontal="center" vertical="center"/>
    </xf>
    <xf numFmtId="0" fontId="33" fillId="3" borderId="1" xfId="0" applyFont="1" applyFill="1" applyBorder="1" applyAlignment="1">
      <alignment horizontal="center" vertical="center" wrapText="1"/>
    </xf>
    <xf numFmtId="0" fontId="33" fillId="3" borderId="20" xfId="0" applyFont="1" applyFill="1" applyBorder="1" applyAlignment="1">
      <alignment horizontal="center" vertical="center" wrapText="1"/>
    </xf>
    <xf numFmtId="0" fontId="33" fillId="3" borderId="22" xfId="0" applyFont="1" applyFill="1" applyBorder="1" applyAlignment="1">
      <alignment horizontal="center" vertical="center" wrapText="1"/>
    </xf>
    <xf numFmtId="0" fontId="33" fillId="3" borderId="21" xfId="0" applyFont="1" applyFill="1" applyBorder="1" applyAlignment="1">
      <alignment horizontal="center" vertical="center" wrapText="1"/>
    </xf>
    <xf numFmtId="0" fontId="33" fillId="3" borderId="1" xfId="0" applyFont="1" applyFill="1" applyBorder="1" applyAlignment="1">
      <alignment horizontal="center" vertical="center"/>
    </xf>
    <xf numFmtId="0" fontId="33" fillId="3" borderId="1" xfId="0" applyFont="1" applyFill="1" applyBorder="1" applyAlignment="1">
      <alignment vertical="center" wrapText="1"/>
    </xf>
    <xf numFmtId="0" fontId="33" fillId="3" borderId="1" xfId="0" applyFont="1" applyFill="1" applyBorder="1" applyAlignment="1">
      <alignment vertical="center"/>
    </xf>
    <xf numFmtId="0" fontId="38" fillId="3" borderId="1" xfId="0" applyFont="1" applyFill="1" applyBorder="1" applyAlignment="1">
      <alignment horizontal="center" vertical="center" textRotation="90"/>
    </xf>
    <xf numFmtId="0" fontId="70" fillId="3" borderId="4" xfId="0" applyFont="1" applyFill="1" applyBorder="1" applyAlignment="1">
      <alignment horizontal="center" vertical="center" textRotation="90"/>
    </xf>
    <xf numFmtId="0" fontId="70" fillId="3" borderId="9" xfId="0" applyFont="1" applyFill="1" applyBorder="1" applyAlignment="1">
      <alignment horizontal="center" vertical="center" textRotation="90"/>
    </xf>
    <xf numFmtId="0" fontId="70" fillId="3" borderId="15" xfId="0" applyFont="1" applyFill="1" applyBorder="1" applyAlignment="1">
      <alignment horizontal="center" vertical="center" textRotation="90"/>
    </xf>
    <xf numFmtId="0" fontId="69" fillId="0" borderId="20" xfId="0" applyFont="1" applyBorder="1" applyAlignment="1">
      <alignment horizontal="center"/>
    </xf>
    <xf numFmtId="0" fontId="69" fillId="0" borderId="22" xfId="0" applyFont="1" applyBorder="1" applyAlignment="1">
      <alignment horizontal="center"/>
    </xf>
    <xf numFmtId="0" fontId="69" fillId="0" borderId="21" xfId="0" applyFont="1" applyBorder="1" applyAlignment="1">
      <alignment horizontal="center"/>
    </xf>
    <xf numFmtId="9" fontId="33" fillId="3" borderId="1" xfId="0" applyNumberFormat="1" applyFont="1" applyFill="1" applyBorder="1" applyAlignment="1">
      <alignment horizontal="center" vertical="center"/>
    </xf>
    <xf numFmtId="0" fontId="33" fillId="0" borderId="20" xfId="0" applyFont="1" applyBorder="1" applyAlignment="1">
      <alignment horizontal="center" vertical="center" wrapText="1"/>
    </xf>
    <xf numFmtId="0" fontId="33" fillId="0" borderId="21" xfId="0" applyFont="1" applyBorder="1" applyAlignment="1">
      <alignment horizontal="center" vertical="center" wrapText="1"/>
    </xf>
    <xf numFmtId="0" fontId="33" fillId="0" borderId="1" xfId="0" applyFont="1" applyBorder="1" applyAlignment="1">
      <alignment horizontal="justify" vertical="center" wrapText="1"/>
    </xf>
    <xf numFmtId="0" fontId="33" fillId="0" borderId="1" xfId="0" applyFont="1" applyBorder="1" applyAlignment="1">
      <alignment vertical="center" wrapText="1"/>
    </xf>
    <xf numFmtId="0" fontId="8" fillId="0" borderId="20" xfId="0" applyFont="1" applyBorder="1" applyAlignment="1">
      <alignment horizontal="justify" vertical="center"/>
    </xf>
    <xf numFmtId="0" fontId="8" fillId="0" borderId="21" xfId="0" applyFont="1" applyBorder="1" applyAlignment="1">
      <alignment horizontal="justify" vertical="center"/>
    </xf>
    <xf numFmtId="0" fontId="68" fillId="0" borderId="4" xfId="0" applyFont="1" applyBorder="1" applyAlignment="1">
      <alignment horizontal="center" vertical="center" wrapText="1"/>
    </xf>
    <xf numFmtId="0" fontId="68" fillId="0" borderId="9" xfId="0" applyFont="1" applyBorder="1" applyAlignment="1">
      <alignment horizontal="center" vertical="center" wrapText="1"/>
    </xf>
    <xf numFmtId="0" fontId="68" fillId="0" borderId="15" xfId="0" applyFont="1" applyBorder="1" applyAlignment="1">
      <alignment horizontal="center" vertical="center" wrapText="1"/>
    </xf>
    <xf numFmtId="0" fontId="4" fillId="4" borderId="20" xfId="0" applyFont="1" applyFill="1" applyBorder="1" applyAlignment="1">
      <alignment horizontal="center" vertical="center"/>
    </xf>
    <xf numFmtId="0" fontId="4" fillId="4" borderId="22"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20"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12" fillId="4" borderId="1" xfId="4" applyFont="1" applyFill="1" applyBorder="1" applyAlignment="1">
      <alignment horizontal="center" vertical="center" textRotation="90"/>
    </xf>
    <xf numFmtId="0" fontId="5" fillId="4" borderId="20"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65" fillId="4" borderId="1" xfId="0" applyFont="1" applyFill="1" applyBorder="1" applyAlignment="1">
      <alignment horizontal="center" vertical="center"/>
    </xf>
    <xf numFmtId="0" fontId="66" fillId="4" borderId="20" xfId="0" applyFont="1" applyFill="1" applyBorder="1" applyAlignment="1">
      <alignment horizontal="center" vertical="center"/>
    </xf>
    <xf numFmtId="0" fontId="66" fillId="4" borderId="22" xfId="0" applyFont="1" applyFill="1" applyBorder="1" applyAlignment="1">
      <alignment horizontal="center" vertical="center"/>
    </xf>
    <xf numFmtId="0" fontId="66" fillId="4" borderId="21" xfId="0" applyFont="1" applyFill="1" applyBorder="1" applyAlignment="1">
      <alignment horizontal="center" vertical="center"/>
    </xf>
    <xf numFmtId="0" fontId="5" fillId="4" borderId="22" xfId="0" applyFont="1" applyFill="1" applyBorder="1" applyAlignment="1">
      <alignment horizontal="center" vertical="center"/>
    </xf>
    <xf numFmtId="0" fontId="5" fillId="4" borderId="21" xfId="0" applyFont="1" applyFill="1" applyBorder="1" applyAlignment="1">
      <alignment horizontal="center" vertical="center"/>
    </xf>
    <xf numFmtId="0" fontId="5" fillId="4" borderId="1" xfId="4" applyFont="1" applyFill="1" applyBorder="1" applyAlignment="1">
      <alignment horizontal="center" vertical="center" wrapText="1"/>
    </xf>
    <xf numFmtId="0" fontId="5" fillId="4" borderId="10" xfId="4" applyFont="1" applyFill="1" applyBorder="1" applyAlignment="1">
      <alignment horizontal="center" vertical="center"/>
    </xf>
    <xf numFmtId="0" fontId="61" fillId="4" borderId="20" xfId="0" applyFont="1" applyFill="1" applyBorder="1" applyAlignment="1">
      <alignment horizontal="center" vertical="center"/>
    </xf>
    <xf numFmtId="0" fontId="61" fillId="4" borderId="22" xfId="0" applyFont="1" applyFill="1" applyBorder="1" applyAlignment="1">
      <alignment horizontal="center" vertical="center"/>
    </xf>
    <xf numFmtId="0" fontId="61" fillId="4" borderId="21" xfId="0" applyFont="1" applyFill="1" applyBorder="1" applyAlignment="1">
      <alignment horizontal="center" vertical="center"/>
    </xf>
    <xf numFmtId="0" fontId="38" fillId="4" borderId="1" xfId="0" applyFont="1" applyFill="1" applyBorder="1" applyAlignment="1">
      <alignment horizontal="center" vertical="center"/>
    </xf>
    <xf numFmtId="0" fontId="12" fillId="4" borderId="1" xfId="4" applyFont="1" applyFill="1" applyBorder="1" applyAlignment="1">
      <alignment horizontal="center" vertical="center" wrapText="1"/>
    </xf>
    <xf numFmtId="14" fontId="32" fillId="3" borderId="1" xfId="0" applyNumberFormat="1" applyFont="1" applyFill="1" applyBorder="1" applyAlignment="1">
      <alignment horizontal="center" vertical="center" wrapText="1"/>
    </xf>
    <xf numFmtId="0" fontId="12" fillId="4" borderId="22" xfId="4" applyFont="1" applyFill="1" applyBorder="1" applyAlignment="1">
      <alignment horizontal="center" vertical="center" textRotation="90" wrapText="1"/>
    </xf>
    <xf numFmtId="0" fontId="12" fillId="4" borderId="21" xfId="4" applyFont="1" applyFill="1" applyBorder="1" applyAlignment="1">
      <alignment horizontal="center" vertical="center" textRotation="90" wrapText="1"/>
    </xf>
    <xf numFmtId="0" fontId="12" fillId="4" borderId="1" xfId="4" applyFont="1" applyFill="1" applyBorder="1" applyAlignment="1">
      <alignment horizontal="center" vertical="center" textRotation="90" wrapText="1"/>
    </xf>
    <xf numFmtId="0" fontId="4" fillId="4" borderId="1" xfId="4" applyFont="1" applyFill="1" applyBorder="1" applyAlignment="1">
      <alignment horizontal="center" vertical="center" textRotation="90" wrapText="1"/>
    </xf>
    <xf numFmtId="14" fontId="31" fillId="3" borderId="1" xfId="0" applyNumberFormat="1" applyFont="1" applyFill="1" applyBorder="1" applyAlignment="1">
      <alignment horizontal="center" vertical="center" wrapText="1"/>
    </xf>
    <xf numFmtId="0" fontId="31" fillId="3" borderId="1" xfId="0" applyFont="1" applyFill="1" applyBorder="1" applyAlignment="1">
      <alignment horizontal="center" vertical="center" wrapText="1"/>
    </xf>
    <xf numFmtId="0" fontId="31" fillId="3" borderId="20" xfId="0" applyFont="1" applyFill="1" applyBorder="1" applyAlignment="1">
      <alignment horizontal="center" vertical="center" wrapText="1"/>
    </xf>
    <xf numFmtId="0" fontId="31" fillId="3" borderId="21" xfId="0" applyFont="1" applyFill="1" applyBorder="1" applyAlignment="1">
      <alignment horizontal="center" vertical="center" wrapText="1"/>
    </xf>
    <xf numFmtId="0" fontId="32" fillId="0" borderId="1" xfId="0" applyFont="1" applyBorder="1" applyAlignment="1">
      <alignment horizontal="center" vertical="center" wrapText="1"/>
    </xf>
    <xf numFmtId="0" fontId="32" fillId="0" borderId="1" xfId="0" applyFont="1" applyBorder="1" applyAlignment="1">
      <alignment horizontal="center"/>
    </xf>
    <xf numFmtId="9" fontId="37" fillId="5" borderId="20" xfId="0" applyNumberFormat="1" applyFont="1" applyFill="1" applyBorder="1" applyAlignment="1">
      <alignment horizontal="center" vertical="center" wrapText="1"/>
    </xf>
    <xf numFmtId="9" fontId="37" fillId="5" borderId="21" xfId="0" applyNumberFormat="1" applyFont="1" applyFill="1" applyBorder="1" applyAlignment="1">
      <alignment horizontal="center" vertical="center" wrapText="1"/>
    </xf>
    <xf numFmtId="0" fontId="86" fillId="6" borderId="20" xfId="4" applyFont="1" applyFill="1" applyBorder="1" applyAlignment="1">
      <alignment horizontal="center" vertical="center" textRotation="90" wrapText="1"/>
    </xf>
    <xf numFmtId="0" fontId="86" fillId="6" borderId="21" xfId="4" applyFont="1" applyFill="1" applyBorder="1" applyAlignment="1">
      <alignment horizontal="center" vertical="center" textRotation="90" wrapText="1"/>
    </xf>
    <xf numFmtId="0" fontId="32" fillId="3" borderId="1" xfId="4" applyFont="1" applyFill="1" applyBorder="1" applyAlignment="1">
      <alignment horizontal="center" vertical="center" wrapText="1"/>
    </xf>
    <xf numFmtId="0" fontId="26" fillId="3" borderId="1" xfId="0" applyFont="1" applyFill="1" applyBorder="1" applyAlignment="1">
      <alignment horizontal="justify" vertical="center" wrapText="1"/>
    </xf>
    <xf numFmtId="0" fontId="28" fillId="0" borderId="20" xfId="0" applyFont="1" applyBorder="1" applyAlignment="1">
      <alignment horizontal="center"/>
    </xf>
    <xf numFmtId="0" fontId="28" fillId="0" borderId="21" xfId="0" applyFont="1" applyBorder="1" applyAlignment="1">
      <alignment horizontal="center"/>
    </xf>
    <xf numFmtId="1" fontId="62" fillId="3" borderId="20" xfId="0" applyNumberFormat="1" applyFont="1" applyFill="1" applyBorder="1" applyAlignment="1">
      <alignment horizontal="center" vertical="center" wrapText="1"/>
    </xf>
    <xf numFmtId="1" fontId="62" fillId="3" borderId="22" xfId="0" applyNumberFormat="1" applyFont="1" applyFill="1" applyBorder="1" applyAlignment="1">
      <alignment horizontal="center" vertical="center" wrapText="1"/>
    </xf>
    <xf numFmtId="0" fontId="64" fillId="6" borderId="20" xfId="4" applyFont="1" applyFill="1" applyBorder="1" applyAlignment="1">
      <alignment horizontal="center" vertical="center" textRotation="90" wrapText="1"/>
    </xf>
    <xf numFmtId="0" fontId="64" fillId="6" borderId="21" xfId="4" applyFont="1" applyFill="1" applyBorder="1" applyAlignment="1">
      <alignment horizontal="center" vertical="center" textRotation="90" wrapText="1"/>
    </xf>
    <xf numFmtId="1" fontId="35" fillId="3" borderId="1" xfId="0" applyNumberFormat="1" applyFont="1" applyFill="1" applyBorder="1" applyAlignment="1">
      <alignment horizontal="center" vertical="center" wrapText="1"/>
    </xf>
    <xf numFmtId="10" fontId="33" fillId="3" borderId="1" xfId="0" applyNumberFormat="1" applyFont="1" applyFill="1" applyBorder="1" applyAlignment="1">
      <alignment horizontal="justify" vertical="center" wrapText="1"/>
    </xf>
    <xf numFmtId="10" fontId="33" fillId="3" borderId="3" xfId="0" applyNumberFormat="1" applyFont="1" applyFill="1" applyBorder="1" applyAlignment="1">
      <alignment horizontal="center" vertical="center" wrapText="1"/>
    </xf>
    <xf numFmtId="10" fontId="33" fillId="3" borderId="0" xfId="0" applyNumberFormat="1" applyFont="1" applyFill="1" applyAlignment="1">
      <alignment horizontal="center" vertical="center" wrapText="1"/>
    </xf>
    <xf numFmtId="1" fontId="62" fillId="3" borderId="3" xfId="0" applyNumberFormat="1" applyFont="1" applyFill="1" applyBorder="1" applyAlignment="1">
      <alignment horizontal="center" vertical="center" wrapText="1"/>
    </xf>
    <xf numFmtId="1" fontId="62" fillId="3" borderId="0" xfId="0" applyNumberFormat="1" applyFont="1" applyFill="1" applyAlignment="1">
      <alignment horizontal="center" vertical="center" wrapText="1"/>
    </xf>
    <xf numFmtId="14" fontId="32" fillId="3" borderId="20" xfId="0" applyNumberFormat="1" applyFont="1" applyFill="1" applyBorder="1" applyAlignment="1">
      <alignment horizontal="center" vertical="center" wrapText="1"/>
    </xf>
    <xf numFmtId="14" fontId="32" fillId="3" borderId="22" xfId="0" applyNumberFormat="1" applyFont="1" applyFill="1" applyBorder="1" applyAlignment="1">
      <alignment horizontal="center" vertical="center" wrapText="1"/>
    </xf>
    <xf numFmtId="14" fontId="32" fillId="3" borderId="2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justify" vertical="center"/>
    </xf>
    <xf numFmtId="0" fontId="28" fillId="3" borderId="1" xfId="0" applyFont="1" applyFill="1" applyBorder="1" applyAlignment="1">
      <alignment horizontal="center" vertical="center"/>
    </xf>
    <xf numFmtId="0" fontId="37" fillId="3" borderId="2" xfId="0" applyFont="1" applyFill="1" applyBorder="1" applyAlignment="1">
      <alignment horizontal="justify" vertical="center" wrapText="1"/>
    </xf>
    <xf numFmtId="0" fontId="37" fillId="3" borderId="3" xfId="0" applyFont="1" applyFill="1" applyBorder="1" applyAlignment="1">
      <alignment horizontal="justify" vertical="center" wrapText="1"/>
    </xf>
    <xf numFmtId="0" fontId="37" fillId="3" borderId="4" xfId="0" applyFont="1" applyFill="1" applyBorder="1" applyAlignment="1">
      <alignment horizontal="justify" vertical="center" wrapText="1"/>
    </xf>
    <xf numFmtId="0" fontId="37" fillId="3" borderId="13" xfId="0" applyFont="1" applyFill="1" applyBorder="1" applyAlignment="1">
      <alignment horizontal="justify" vertical="center" wrapText="1"/>
    </xf>
    <xf numFmtId="0" fontId="37" fillId="3" borderId="14" xfId="0" applyFont="1" applyFill="1" applyBorder="1" applyAlignment="1">
      <alignment horizontal="justify" vertical="center" wrapText="1"/>
    </xf>
    <xf numFmtId="0" fontId="37" fillId="3" borderId="15" xfId="0" applyFont="1" applyFill="1" applyBorder="1" applyAlignment="1">
      <alignment horizontal="justify" vertical="center" wrapText="1"/>
    </xf>
    <xf numFmtId="0" fontId="37" fillId="5" borderId="20" xfId="0" applyFont="1" applyFill="1" applyBorder="1" applyAlignment="1">
      <alignment horizontal="justify" vertical="center" wrapText="1"/>
    </xf>
    <xf numFmtId="0" fontId="37" fillId="5" borderId="21" xfId="0" applyFont="1" applyFill="1" applyBorder="1" applyAlignment="1">
      <alignment horizontal="justify" vertical="center" wrapText="1"/>
    </xf>
    <xf numFmtId="9" fontId="37" fillId="5" borderId="20" xfId="0" applyNumberFormat="1" applyFont="1" applyFill="1" applyBorder="1" applyAlignment="1">
      <alignment horizontal="center" vertical="center"/>
    </xf>
    <xf numFmtId="9" fontId="37" fillId="5" borderId="21" xfId="0" applyNumberFormat="1" applyFont="1" applyFill="1" applyBorder="1" applyAlignment="1">
      <alignment horizontal="center" vertical="center"/>
    </xf>
    <xf numFmtId="14" fontId="31" fillId="3" borderId="20" xfId="0" applyNumberFormat="1" applyFont="1" applyFill="1" applyBorder="1" applyAlignment="1">
      <alignment horizontal="center" vertical="center" wrapText="1"/>
    </xf>
    <xf numFmtId="14" fontId="31" fillId="3" borderId="22" xfId="0" applyNumberFormat="1" applyFont="1" applyFill="1" applyBorder="1" applyAlignment="1">
      <alignment horizontal="center" vertical="center" wrapText="1"/>
    </xf>
    <xf numFmtId="14" fontId="31" fillId="3" borderId="21" xfId="0" applyNumberFormat="1" applyFont="1" applyFill="1" applyBorder="1" applyAlignment="1">
      <alignment horizontal="center" vertical="center" wrapText="1"/>
    </xf>
    <xf numFmtId="14" fontId="31" fillId="3" borderId="20" xfId="0" applyNumberFormat="1" applyFont="1" applyFill="1" applyBorder="1" applyAlignment="1">
      <alignment horizontal="justify" vertical="center" wrapText="1"/>
    </xf>
    <xf numFmtId="14" fontId="31" fillId="3" borderId="22" xfId="0" applyNumberFormat="1" applyFont="1" applyFill="1" applyBorder="1" applyAlignment="1">
      <alignment horizontal="justify" vertical="center" wrapText="1"/>
    </xf>
    <xf numFmtId="14" fontId="31" fillId="3" borderId="21" xfId="0" applyNumberFormat="1" applyFont="1" applyFill="1" applyBorder="1" applyAlignment="1">
      <alignment horizontal="justify" vertical="center" wrapText="1"/>
    </xf>
    <xf numFmtId="0" fontId="31" fillId="3" borderId="22" xfId="0" applyFont="1" applyFill="1" applyBorder="1" applyAlignment="1">
      <alignment horizontal="center" vertical="center" wrapText="1"/>
    </xf>
    <xf numFmtId="0" fontId="32" fillId="0" borderId="20" xfId="0" applyFont="1" applyBorder="1" applyAlignment="1">
      <alignment horizontal="justify" vertical="center" wrapText="1"/>
    </xf>
    <xf numFmtId="0" fontId="32" fillId="0" borderId="22" xfId="0" applyFont="1" applyBorder="1" applyAlignment="1">
      <alignment horizontal="justify" vertical="center" wrapText="1"/>
    </xf>
    <xf numFmtId="0" fontId="32" fillId="0" borderId="21" xfId="0" applyFont="1" applyBorder="1" applyAlignment="1">
      <alignment horizontal="justify" vertical="center" wrapText="1"/>
    </xf>
    <xf numFmtId="9" fontId="26" fillId="3" borderId="1" xfId="0" applyNumberFormat="1" applyFont="1" applyFill="1" applyBorder="1" applyAlignment="1">
      <alignment horizontal="center" vertical="center"/>
    </xf>
    <xf numFmtId="0" fontId="85" fillId="15" borderId="1" xfId="4" applyFont="1" applyFill="1" applyBorder="1" applyAlignment="1">
      <alignment horizontal="center" vertical="center" textRotation="90" wrapText="1"/>
    </xf>
    <xf numFmtId="0" fontId="32" fillId="3" borderId="20" xfId="4" applyFont="1" applyFill="1" applyBorder="1" applyAlignment="1">
      <alignment horizontal="center" vertical="center" wrapText="1"/>
    </xf>
    <xf numFmtId="0" fontId="32" fillId="3" borderId="22" xfId="4" applyFont="1" applyFill="1" applyBorder="1" applyAlignment="1">
      <alignment horizontal="center" vertical="center" wrapText="1"/>
    </xf>
    <xf numFmtId="0" fontId="32" fillId="3" borderId="21" xfId="4" applyFont="1" applyFill="1" applyBorder="1" applyAlignment="1">
      <alignment horizontal="center" vertical="center" wrapText="1"/>
    </xf>
    <xf numFmtId="0" fontId="31" fillId="3" borderId="1" xfId="0" applyFont="1" applyFill="1" applyBorder="1" applyAlignment="1">
      <alignment horizontal="justify" vertical="center" wrapText="1"/>
    </xf>
    <xf numFmtId="0" fontId="28" fillId="0" borderId="22" xfId="0" applyFont="1" applyBorder="1" applyAlignment="1">
      <alignment horizontal="center"/>
    </xf>
    <xf numFmtId="9" fontId="28" fillId="0" borderId="1" xfId="0" applyNumberFormat="1" applyFont="1" applyBorder="1" applyAlignment="1">
      <alignment horizontal="center" vertical="center"/>
    </xf>
    <xf numFmtId="0" fontId="28" fillId="0" borderId="1" xfId="0" applyFont="1" applyBorder="1" applyAlignment="1">
      <alignment horizontal="center" vertical="center"/>
    </xf>
    <xf numFmtId="0" fontId="14" fillId="15" borderId="1" xfId="4" applyFont="1" applyFill="1" applyBorder="1" applyAlignment="1">
      <alignment horizontal="center" vertical="center" textRotation="90" wrapText="1"/>
    </xf>
    <xf numFmtId="10" fontId="33" fillId="3" borderId="20" xfId="0" applyNumberFormat="1" applyFont="1" applyFill="1" applyBorder="1" applyAlignment="1">
      <alignment horizontal="center" vertical="center" wrapText="1"/>
    </xf>
    <xf numFmtId="10" fontId="33" fillId="3" borderId="22" xfId="0" applyNumberFormat="1" applyFont="1" applyFill="1" applyBorder="1" applyAlignment="1">
      <alignment horizontal="center" vertical="center" wrapText="1"/>
    </xf>
    <xf numFmtId="10" fontId="33" fillId="3" borderId="21" xfId="0" applyNumberFormat="1" applyFont="1" applyFill="1" applyBorder="1" applyAlignment="1">
      <alignment horizontal="center" vertical="center" wrapText="1"/>
    </xf>
    <xf numFmtId="1" fontId="62" fillId="3" borderId="1" xfId="0" applyNumberFormat="1" applyFont="1" applyFill="1" applyBorder="1" applyAlignment="1">
      <alignment horizontal="center" vertical="center" wrapText="1"/>
    </xf>
    <xf numFmtId="0" fontId="31" fillId="3" borderId="1" xfId="0" applyFont="1" applyFill="1" applyBorder="1" applyAlignment="1">
      <alignment horizontal="justify" vertical="center"/>
    </xf>
    <xf numFmtId="0" fontId="25" fillId="3" borderId="1" xfId="0" applyFont="1" applyFill="1" applyBorder="1" applyAlignment="1">
      <alignment horizontal="center" vertical="center"/>
    </xf>
    <xf numFmtId="0" fontId="33" fillId="3" borderId="1" xfId="4" applyFont="1" applyFill="1" applyBorder="1" applyAlignment="1">
      <alignment horizontal="center" vertical="center" wrapText="1"/>
    </xf>
    <xf numFmtId="0" fontId="28" fillId="0" borderId="1" xfId="0" applyFont="1" applyBorder="1" applyAlignment="1">
      <alignment horizontal="justify" vertical="center"/>
    </xf>
    <xf numFmtId="0" fontId="31" fillId="3" borderId="20" xfId="0" applyFont="1" applyFill="1" applyBorder="1" applyAlignment="1">
      <alignment horizontal="justify" vertical="center" wrapText="1"/>
    </xf>
    <xf numFmtId="0" fontId="31" fillId="3" borderId="22" xfId="0" applyFont="1" applyFill="1" applyBorder="1" applyAlignment="1">
      <alignment horizontal="justify" vertical="center" wrapText="1"/>
    </xf>
    <xf numFmtId="0" fontId="7" fillId="0" borderId="1" xfId="0" applyFont="1" applyBorder="1" applyAlignment="1">
      <alignment horizontal="center" vertical="center" wrapText="1"/>
    </xf>
    <xf numFmtId="0" fontId="7" fillId="0" borderId="20" xfId="0" applyFont="1" applyBorder="1" applyAlignment="1">
      <alignment horizontal="center" vertical="center"/>
    </xf>
    <xf numFmtId="0" fontId="7" fillId="0" borderId="1" xfId="0" applyFont="1" applyBorder="1" applyAlignment="1">
      <alignment horizontal="center"/>
    </xf>
    <xf numFmtId="0" fontId="7" fillId="0" borderId="20" xfId="0" applyFont="1" applyBorder="1" applyAlignment="1">
      <alignment horizontal="center"/>
    </xf>
    <xf numFmtId="0" fontId="28" fillId="0" borderId="1" xfId="0" applyFont="1" applyBorder="1" applyAlignment="1">
      <alignment horizontal="justify" vertical="center" wrapText="1"/>
    </xf>
    <xf numFmtId="0" fontId="8" fillId="0" borderId="20" xfId="0" applyFont="1" applyBorder="1" applyAlignment="1">
      <alignment horizontal="center" vertical="center" wrapText="1"/>
    </xf>
    <xf numFmtId="0" fontId="8" fillId="0" borderId="1" xfId="0" applyFont="1" applyBorder="1" applyAlignment="1">
      <alignment horizontal="center" vertical="center" wrapText="1"/>
    </xf>
    <xf numFmtId="0" fontId="28" fillId="0" borderId="20" xfId="0" applyFont="1" applyBorder="1" applyAlignment="1">
      <alignment horizontal="center" vertical="center"/>
    </xf>
    <xf numFmtId="0" fontId="85" fillId="15" borderId="20" xfId="4" applyFont="1" applyFill="1" applyBorder="1" applyAlignment="1">
      <alignment horizontal="center" vertical="center" textRotation="90" wrapText="1"/>
    </xf>
    <xf numFmtId="0" fontId="85" fillId="15" borderId="22" xfId="4" applyFont="1" applyFill="1" applyBorder="1" applyAlignment="1">
      <alignment horizontal="center" vertical="center" textRotation="90" wrapText="1"/>
    </xf>
    <xf numFmtId="0" fontId="8" fillId="0" borderId="1" xfId="0" applyFont="1" applyBorder="1" applyAlignment="1">
      <alignment horizontal="justify" vertical="center" wrapText="1"/>
    </xf>
    <xf numFmtId="0" fontId="8" fillId="0" borderId="1" xfId="0" applyFont="1" applyBorder="1" applyAlignment="1">
      <alignment horizontal="justify" vertical="center"/>
    </xf>
    <xf numFmtId="0" fontId="28" fillId="0" borderId="20" xfId="0" applyFont="1" applyBorder="1" applyAlignment="1">
      <alignment horizontal="justify" vertical="center"/>
    </xf>
    <xf numFmtId="1" fontId="10" fillId="3" borderId="1" xfId="0" applyNumberFormat="1" applyFont="1" applyFill="1" applyBorder="1" applyAlignment="1">
      <alignment horizontal="center"/>
    </xf>
    <xf numFmtId="1" fontId="10" fillId="3" borderId="20" xfId="0" applyNumberFormat="1" applyFont="1" applyFill="1" applyBorder="1" applyAlignment="1">
      <alignment horizontal="center"/>
    </xf>
    <xf numFmtId="10" fontId="33" fillId="3" borderId="1" xfId="0" applyNumberFormat="1" applyFont="1" applyFill="1" applyBorder="1" applyAlignment="1">
      <alignment horizontal="center" vertical="center" wrapText="1"/>
    </xf>
    <xf numFmtId="10" fontId="21" fillId="3" borderId="1" xfId="0" applyNumberFormat="1" applyFont="1" applyFill="1" applyBorder="1" applyAlignment="1">
      <alignment horizontal="center" vertical="center" wrapText="1"/>
    </xf>
    <xf numFmtId="10" fontId="21" fillId="3" borderId="20" xfId="0" applyNumberFormat="1" applyFont="1" applyFill="1" applyBorder="1" applyAlignment="1">
      <alignment horizontal="center" vertical="center" wrapText="1"/>
    </xf>
    <xf numFmtId="1" fontId="35" fillId="3" borderId="20" xfId="0" applyNumberFormat="1" applyFont="1" applyFill="1" applyBorder="1" applyAlignment="1">
      <alignment horizontal="center" vertical="center" wrapText="1"/>
    </xf>
    <xf numFmtId="1" fontId="35" fillId="3" borderId="22" xfId="0" applyNumberFormat="1" applyFont="1" applyFill="1" applyBorder="1" applyAlignment="1">
      <alignment horizontal="center" vertical="center" wrapText="1"/>
    </xf>
    <xf numFmtId="1" fontId="35" fillId="3" borderId="21" xfId="0" applyNumberFormat="1" applyFont="1" applyFill="1" applyBorder="1" applyAlignment="1">
      <alignment horizontal="center" vertical="center" wrapText="1"/>
    </xf>
    <xf numFmtId="10" fontId="33" fillId="3" borderId="20" xfId="0" applyNumberFormat="1" applyFont="1" applyFill="1" applyBorder="1" applyAlignment="1">
      <alignment horizontal="justify" vertical="center" wrapText="1"/>
    </xf>
    <xf numFmtId="0" fontId="23" fillId="0" borderId="1" xfId="0" applyFont="1" applyBorder="1" applyAlignment="1">
      <alignment horizontal="justify" vertical="center" wrapText="1"/>
    </xf>
    <xf numFmtId="14" fontId="20" fillId="3" borderId="1" xfId="0" applyNumberFormat="1" applyFont="1" applyFill="1" applyBorder="1" applyAlignment="1">
      <alignment horizontal="center" vertical="center" wrapText="1"/>
    </xf>
    <xf numFmtId="0" fontId="15" fillId="3" borderId="20" xfId="4" applyFont="1" applyFill="1" applyBorder="1" applyAlignment="1">
      <alignment horizontal="center" vertical="center" wrapText="1"/>
    </xf>
    <xf numFmtId="0" fontId="15" fillId="3" borderId="22" xfId="4" applyFont="1" applyFill="1" applyBorder="1" applyAlignment="1">
      <alignment horizontal="center" vertical="center" wrapText="1"/>
    </xf>
    <xf numFmtId="0" fontId="15" fillId="3" borderId="21" xfId="4" applyFont="1" applyFill="1" applyBorder="1" applyAlignment="1">
      <alignment horizontal="center" vertical="center" wrapText="1"/>
    </xf>
    <xf numFmtId="14" fontId="21" fillId="3" borderId="1" xfId="0" applyNumberFormat="1" applyFont="1" applyFill="1" applyBorder="1" applyAlignment="1">
      <alignment horizontal="center" vertical="center" wrapText="1"/>
    </xf>
    <xf numFmtId="0" fontId="22" fillId="0" borderId="1"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3" fillId="0" borderId="20" xfId="0" applyFont="1" applyBorder="1" applyAlignment="1">
      <alignment horizontal="center"/>
    </xf>
    <xf numFmtId="0" fontId="3" fillId="0" borderId="22" xfId="0" applyFont="1" applyBorder="1" applyAlignment="1">
      <alignment horizontal="center"/>
    </xf>
    <xf numFmtId="0" fontId="3" fillId="0" borderId="21" xfId="0" applyFont="1" applyBorder="1" applyAlignment="1">
      <alignment horizontal="center"/>
    </xf>
    <xf numFmtId="9" fontId="37" fillId="5" borderId="1" xfId="0" applyNumberFormat="1" applyFont="1" applyFill="1" applyBorder="1" applyAlignment="1">
      <alignment horizontal="center" vertical="center"/>
    </xf>
    <xf numFmtId="0" fontId="38" fillId="3" borderId="1" xfId="4" applyFont="1" applyFill="1" applyBorder="1" applyAlignment="1">
      <alignment horizontal="center" vertical="center" textRotation="90" wrapText="1"/>
    </xf>
    <xf numFmtId="0" fontId="20" fillId="3" borderId="1" xfId="4" applyFont="1" applyFill="1" applyBorder="1" applyAlignment="1">
      <alignment horizontal="center" vertical="center" wrapText="1"/>
    </xf>
    <xf numFmtId="0" fontId="21" fillId="3" borderId="1" xfId="0" applyFont="1" applyFill="1" applyBorder="1" applyAlignment="1">
      <alignment horizontal="justify" vertical="center" wrapText="1"/>
    </xf>
    <xf numFmtId="1" fontId="27" fillId="3" borderId="1" xfId="0" applyNumberFormat="1" applyFont="1" applyFill="1" applyBorder="1" applyAlignment="1">
      <alignment horizontal="center" vertical="center" wrapText="1"/>
    </xf>
    <xf numFmtId="0" fontId="33" fillId="3" borderId="1" xfId="0" applyFont="1" applyFill="1" applyBorder="1" applyAlignment="1">
      <alignment horizontal="justify" vertical="center" wrapText="1"/>
    </xf>
    <xf numFmtId="0" fontId="28" fillId="0" borderId="1" xfId="0" applyFont="1" applyBorder="1" applyAlignment="1">
      <alignment horizontal="center"/>
    </xf>
    <xf numFmtId="0" fontId="3" fillId="0" borderId="1" xfId="0" applyFont="1" applyBorder="1" applyAlignment="1">
      <alignment horizontal="center"/>
    </xf>
    <xf numFmtId="14" fontId="32" fillId="3" borderId="1" xfId="0" applyNumberFormat="1" applyFont="1" applyFill="1" applyBorder="1" applyAlignment="1">
      <alignment horizontal="left" vertical="center" wrapText="1"/>
    </xf>
    <xf numFmtId="14" fontId="32" fillId="3" borderId="20" xfId="0" applyNumberFormat="1" applyFont="1" applyFill="1" applyBorder="1" applyAlignment="1">
      <alignment horizontal="left" vertical="center" wrapText="1"/>
    </xf>
    <xf numFmtId="0" fontId="9" fillId="0" borderId="20" xfId="0" applyFont="1" applyBorder="1" applyAlignment="1">
      <alignment horizontal="center" vertical="center"/>
    </xf>
    <xf numFmtId="0" fontId="9" fillId="0" borderId="22" xfId="0" applyFont="1" applyBorder="1" applyAlignment="1">
      <alignment horizontal="center" vertical="center"/>
    </xf>
    <xf numFmtId="0" fontId="9" fillId="0" borderId="21" xfId="0" applyFont="1" applyBorder="1" applyAlignment="1">
      <alignment horizontal="center" vertical="center"/>
    </xf>
    <xf numFmtId="0" fontId="32" fillId="0" borderId="20" xfId="0" applyFont="1" applyBorder="1" applyAlignment="1">
      <alignment horizontal="center"/>
    </xf>
    <xf numFmtId="9" fontId="26" fillId="3" borderId="20" xfId="0" applyNumberFormat="1" applyFont="1" applyFill="1" applyBorder="1" applyAlignment="1">
      <alignment horizontal="center" vertical="center"/>
    </xf>
    <xf numFmtId="9" fontId="26" fillId="3" borderId="22" xfId="0" applyNumberFormat="1" applyFont="1" applyFill="1" applyBorder="1" applyAlignment="1">
      <alignment horizontal="center" vertical="center"/>
    </xf>
    <xf numFmtId="0" fontId="26" fillId="0" borderId="1" xfId="0" applyFont="1" applyBorder="1" applyAlignment="1">
      <alignment horizontal="center"/>
    </xf>
    <xf numFmtId="0" fontId="26" fillId="0" borderId="20" xfId="0" applyFont="1" applyBorder="1" applyAlignment="1">
      <alignment horizontal="center"/>
    </xf>
    <xf numFmtId="0" fontId="26" fillId="0" borderId="22" xfId="0" applyFont="1" applyBorder="1" applyAlignment="1">
      <alignment horizontal="center"/>
    </xf>
    <xf numFmtId="0" fontId="26" fillId="0" borderId="21" xfId="0" applyFont="1" applyBorder="1" applyAlignment="1">
      <alignment horizontal="center"/>
    </xf>
    <xf numFmtId="0" fontId="32" fillId="3" borderId="1" xfId="0" applyFont="1" applyFill="1" applyBorder="1" applyAlignment="1">
      <alignment horizontal="center" vertical="center" wrapText="1"/>
    </xf>
    <xf numFmtId="0" fontId="26" fillId="3" borderId="20" xfId="0" applyFont="1" applyFill="1" applyBorder="1" applyAlignment="1">
      <alignment horizontal="center" vertical="center" wrapText="1"/>
    </xf>
    <xf numFmtId="0" fontId="26" fillId="3" borderId="22" xfId="0" applyFont="1" applyFill="1" applyBorder="1" applyAlignment="1">
      <alignment horizontal="center" vertical="center" wrapText="1"/>
    </xf>
    <xf numFmtId="0" fontId="26" fillId="3" borderId="21" xfId="0" applyFont="1" applyFill="1" applyBorder="1" applyAlignment="1">
      <alignment horizontal="center" vertical="center" wrapText="1"/>
    </xf>
    <xf numFmtId="14" fontId="32" fillId="3" borderId="22" xfId="0" applyNumberFormat="1" applyFont="1" applyFill="1" applyBorder="1" applyAlignment="1">
      <alignment horizontal="left" vertical="center" wrapText="1"/>
    </xf>
    <xf numFmtId="14" fontId="32" fillId="3" borderId="21" xfId="0" applyNumberFormat="1" applyFont="1" applyFill="1" applyBorder="1" applyAlignment="1">
      <alignment horizontal="left" vertical="center" wrapText="1"/>
    </xf>
    <xf numFmtId="0" fontId="31" fillId="0" borderId="1" xfId="0" applyFont="1" applyBorder="1" applyAlignment="1">
      <alignment horizontal="justify" vertical="center" wrapText="1"/>
    </xf>
    <xf numFmtId="0" fontId="31" fillId="0" borderId="20" xfId="0" applyFont="1" applyBorder="1" applyAlignment="1">
      <alignment horizontal="justify" vertical="center" wrapText="1"/>
    </xf>
    <xf numFmtId="0" fontId="31" fillId="0" borderId="1" xfId="0" applyFont="1" applyBorder="1" applyAlignment="1">
      <alignment horizontal="justify" vertical="center"/>
    </xf>
    <xf numFmtId="0" fontId="31" fillId="0" borderId="20" xfId="0" applyFont="1" applyBorder="1" applyAlignment="1">
      <alignment horizontal="justify" vertical="center"/>
    </xf>
    <xf numFmtId="0" fontId="25" fillId="3" borderId="20" xfId="0" applyFont="1" applyFill="1" applyBorder="1" applyAlignment="1">
      <alignment horizontal="center" vertical="center"/>
    </xf>
    <xf numFmtId="0" fontId="25" fillId="3" borderId="22" xfId="0" applyFont="1" applyFill="1" applyBorder="1" applyAlignment="1">
      <alignment horizontal="center" vertical="center"/>
    </xf>
    <xf numFmtId="0" fontId="25" fillId="3" borderId="21" xfId="0" applyFont="1" applyFill="1" applyBorder="1" applyAlignment="1">
      <alignment horizontal="center" vertical="center"/>
    </xf>
    <xf numFmtId="0" fontId="26" fillId="3" borderId="1" xfId="4" applyFont="1" applyFill="1" applyBorder="1" applyAlignment="1">
      <alignment horizontal="center" vertical="center" wrapText="1"/>
    </xf>
    <xf numFmtId="0" fontId="31" fillId="3" borderId="21" xfId="0" applyFont="1" applyFill="1" applyBorder="1" applyAlignment="1">
      <alignment horizontal="justify" vertical="center" wrapText="1"/>
    </xf>
    <xf numFmtId="0" fontId="32" fillId="3" borderId="1" xfId="0" applyFont="1" applyFill="1" applyBorder="1" applyAlignment="1">
      <alignment horizontal="justify" vertical="center" wrapText="1"/>
    </xf>
    <xf numFmtId="0" fontId="11" fillId="3" borderId="1" xfId="0" applyFont="1" applyFill="1" applyBorder="1" applyAlignment="1">
      <alignment horizontal="center" vertical="center" wrapText="1"/>
    </xf>
    <xf numFmtId="0" fontId="32" fillId="3" borderId="20"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1" xfId="0" applyFont="1" applyFill="1" applyBorder="1" applyAlignment="1">
      <alignment horizontal="center" vertical="center" wrapText="1"/>
    </xf>
    <xf numFmtId="0" fontId="26" fillId="3" borderId="20" xfId="0" applyFont="1" applyFill="1" applyBorder="1" applyAlignment="1">
      <alignment horizontal="center" vertical="center"/>
    </xf>
    <xf numFmtId="0" fontId="26" fillId="3" borderId="21" xfId="0" applyFont="1" applyFill="1" applyBorder="1" applyAlignment="1">
      <alignment horizontal="center" vertical="center"/>
    </xf>
    <xf numFmtId="0" fontId="26" fillId="3" borderId="1" xfId="0" applyFont="1" applyFill="1" applyBorder="1" applyAlignment="1">
      <alignment horizontal="center" vertical="center" wrapText="1"/>
    </xf>
    <xf numFmtId="0" fontId="26" fillId="3" borderId="1" xfId="0" applyFont="1" applyFill="1" applyBorder="1" applyAlignment="1">
      <alignment horizontal="center" vertical="center"/>
    </xf>
    <xf numFmtId="0" fontId="4" fillId="4" borderId="1" xfId="4" applyFont="1" applyFill="1" applyBorder="1" applyAlignment="1">
      <alignment horizontal="center" vertical="center" wrapText="1"/>
    </xf>
    <xf numFmtId="0" fontId="14" fillId="4" borderId="1" xfId="4" applyFont="1" applyFill="1" applyBorder="1" applyAlignment="1">
      <alignment horizontal="center" vertical="center" wrapText="1"/>
    </xf>
    <xf numFmtId="14" fontId="32" fillId="3" borderId="26" xfId="0" applyNumberFormat="1" applyFont="1" applyFill="1" applyBorder="1" applyAlignment="1">
      <alignment horizontal="center" vertical="center" wrapText="1"/>
    </xf>
    <xf numFmtId="14" fontId="32" fillId="3" borderId="30" xfId="0" applyNumberFormat="1" applyFont="1" applyFill="1" applyBorder="1" applyAlignment="1">
      <alignment horizontal="center" vertical="center" wrapText="1"/>
    </xf>
    <xf numFmtId="14" fontId="32" fillId="3" borderId="34" xfId="0" applyNumberFormat="1" applyFont="1" applyFill="1" applyBorder="1" applyAlignment="1">
      <alignment horizontal="center" vertical="center" wrapText="1"/>
    </xf>
    <xf numFmtId="0" fontId="9" fillId="4" borderId="20" xfId="4" applyFont="1" applyFill="1" applyBorder="1" applyAlignment="1">
      <alignment horizontal="center" vertical="center" wrapText="1"/>
    </xf>
    <xf numFmtId="0" fontId="9" fillId="4" borderId="21" xfId="4" applyFont="1" applyFill="1" applyBorder="1" applyAlignment="1">
      <alignment horizontal="center" vertical="center" wrapText="1"/>
    </xf>
    <xf numFmtId="0" fontId="32" fillId="3" borderId="10" xfId="4" applyFont="1" applyFill="1" applyBorder="1" applyAlignment="1">
      <alignment horizontal="center" vertical="center" wrapText="1"/>
    </xf>
    <xf numFmtId="0" fontId="31" fillId="3" borderId="23" xfId="0" applyFont="1" applyFill="1" applyBorder="1" applyAlignment="1">
      <alignment horizontal="justify" vertical="center" wrapText="1"/>
    </xf>
    <xf numFmtId="14" fontId="31" fillId="3" borderId="25" xfId="0" applyNumberFormat="1" applyFont="1" applyFill="1" applyBorder="1" applyAlignment="1">
      <alignment horizontal="center" vertical="center" wrapText="1"/>
    </xf>
    <xf numFmtId="14" fontId="31" fillId="3" borderId="29" xfId="0" applyNumberFormat="1" applyFont="1" applyFill="1" applyBorder="1" applyAlignment="1">
      <alignment horizontal="center" vertical="center" wrapText="1"/>
    </xf>
    <xf numFmtId="14" fontId="31" fillId="3" borderId="33" xfId="0" applyNumberFormat="1" applyFont="1" applyFill="1" applyBorder="1" applyAlignment="1">
      <alignment horizontal="center" vertical="center" wrapText="1"/>
    </xf>
    <xf numFmtId="14" fontId="31" fillId="3" borderId="26" xfId="0" applyNumberFormat="1" applyFont="1" applyFill="1" applyBorder="1" applyAlignment="1">
      <alignment horizontal="center" vertical="center" wrapText="1"/>
    </xf>
    <xf numFmtId="14" fontId="31" fillId="3" borderId="30" xfId="0" applyNumberFormat="1" applyFont="1" applyFill="1" applyBorder="1" applyAlignment="1">
      <alignment horizontal="center" vertical="center" wrapText="1"/>
    </xf>
    <xf numFmtId="14" fontId="31" fillId="3" borderId="34" xfId="0" applyNumberFormat="1" applyFont="1" applyFill="1" applyBorder="1" applyAlignment="1">
      <alignment horizontal="center" vertical="center" wrapText="1"/>
    </xf>
    <xf numFmtId="14" fontId="31" fillId="3" borderId="26" xfId="0" applyNumberFormat="1" applyFont="1" applyFill="1" applyBorder="1" applyAlignment="1">
      <alignment horizontal="justify" vertical="center" wrapText="1"/>
    </xf>
    <xf numFmtId="14" fontId="31" fillId="3" borderId="30" xfId="0" applyNumberFormat="1" applyFont="1" applyFill="1" applyBorder="1" applyAlignment="1">
      <alignment horizontal="justify" vertical="center" wrapText="1"/>
    </xf>
    <xf numFmtId="14" fontId="31" fillId="3" borderId="34" xfId="0" applyNumberFormat="1" applyFont="1" applyFill="1" applyBorder="1" applyAlignment="1">
      <alignment horizontal="justify" vertical="center" wrapText="1"/>
    </xf>
    <xf numFmtId="0" fontId="31" fillId="3" borderId="27" xfId="0" applyFont="1" applyFill="1" applyBorder="1" applyAlignment="1">
      <alignment horizontal="justify" vertical="center" wrapText="1"/>
    </xf>
    <xf numFmtId="0" fontId="31" fillId="3" borderId="31" xfId="0" applyFont="1" applyFill="1" applyBorder="1" applyAlignment="1">
      <alignment horizontal="justify" vertical="center" wrapText="1"/>
    </xf>
    <xf numFmtId="0" fontId="31" fillId="3" borderId="35" xfId="0" applyFont="1" applyFill="1" applyBorder="1" applyAlignment="1">
      <alignment horizontal="justify" vertical="center" wrapText="1"/>
    </xf>
    <xf numFmtId="0" fontId="26" fillId="3" borderId="20" xfId="0" applyFont="1" applyFill="1" applyBorder="1" applyAlignment="1">
      <alignment horizontal="justify" vertical="center" wrapText="1"/>
    </xf>
    <xf numFmtId="0" fontId="26" fillId="3" borderId="22" xfId="0" applyFont="1" applyFill="1" applyBorder="1" applyAlignment="1">
      <alignment horizontal="justify" vertical="center" wrapText="1"/>
    </xf>
    <xf numFmtId="0" fontId="26" fillId="3" borderId="10" xfId="0" applyFont="1" applyFill="1" applyBorder="1" applyAlignment="1">
      <alignment horizontal="justify" vertical="center" wrapText="1"/>
    </xf>
    <xf numFmtId="0" fontId="14" fillId="15" borderId="20" xfId="4" applyFont="1" applyFill="1" applyBorder="1" applyAlignment="1">
      <alignment horizontal="center" vertical="center" textRotation="90" wrapText="1"/>
    </xf>
    <xf numFmtId="0" fontId="14" fillId="15" borderId="22" xfId="4" applyFont="1" applyFill="1" applyBorder="1" applyAlignment="1">
      <alignment horizontal="center" vertical="center" textRotation="90" wrapText="1"/>
    </xf>
    <xf numFmtId="9" fontId="26" fillId="3" borderId="21" xfId="0" applyNumberFormat="1" applyFont="1" applyFill="1" applyBorder="1" applyAlignment="1">
      <alignment horizontal="center" vertical="center"/>
    </xf>
    <xf numFmtId="0" fontId="23" fillId="0" borderId="4" xfId="0" applyFont="1" applyBorder="1" applyAlignment="1">
      <alignment horizontal="justify" vertical="center" wrapText="1"/>
    </xf>
    <xf numFmtId="0" fontId="23" fillId="0" borderId="15" xfId="0" applyFont="1" applyBorder="1" applyAlignment="1">
      <alignment horizontal="justify" vertical="center" wrapText="1"/>
    </xf>
    <xf numFmtId="14" fontId="20" fillId="3" borderId="20" xfId="0" applyNumberFormat="1" applyFont="1" applyFill="1" applyBorder="1" applyAlignment="1">
      <alignment horizontal="center" vertical="center" wrapText="1"/>
    </xf>
    <xf numFmtId="14" fontId="20" fillId="3" borderId="21" xfId="0" applyNumberFormat="1" applyFont="1" applyFill="1" applyBorder="1" applyAlignment="1">
      <alignment horizontal="center" vertical="center" wrapText="1"/>
    </xf>
    <xf numFmtId="0" fontId="26" fillId="3" borderId="2" xfId="0" applyFont="1" applyFill="1" applyBorder="1" applyAlignment="1">
      <alignment horizontal="justify" vertical="center" wrapText="1"/>
    </xf>
    <xf numFmtId="0" fontId="26" fillId="3" borderId="3" xfId="0" applyFont="1" applyFill="1" applyBorder="1" applyAlignment="1">
      <alignment horizontal="justify" vertical="center" wrapText="1"/>
    </xf>
    <xf numFmtId="0" fontId="26" fillId="3" borderId="4" xfId="0" applyFont="1" applyFill="1" applyBorder="1" applyAlignment="1">
      <alignment horizontal="justify" vertical="center" wrapText="1"/>
    </xf>
    <xf numFmtId="0" fontId="26" fillId="3" borderId="8" xfId="0" applyFont="1" applyFill="1" applyBorder="1" applyAlignment="1">
      <alignment horizontal="justify" vertical="center" wrapText="1"/>
    </xf>
    <xf numFmtId="0" fontId="26" fillId="3" borderId="0" xfId="0" applyFont="1" applyFill="1" applyAlignment="1">
      <alignment horizontal="justify" vertical="center" wrapText="1"/>
    </xf>
    <xf numFmtId="0" fontId="26" fillId="3" borderId="9" xfId="0" applyFont="1" applyFill="1" applyBorder="1" applyAlignment="1">
      <alignment horizontal="justify" vertical="center" wrapText="1"/>
    </xf>
    <xf numFmtId="0" fontId="26" fillId="3" borderId="13" xfId="0" applyFont="1" applyFill="1" applyBorder="1" applyAlignment="1">
      <alignment horizontal="justify" vertical="center" wrapText="1"/>
    </xf>
    <xf numFmtId="0" fontId="26" fillId="3" borderId="14" xfId="0" applyFont="1" applyFill="1" applyBorder="1" applyAlignment="1">
      <alignment horizontal="justify" vertical="center" wrapText="1"/>
    </xf>
    <xf numFmtId="0" fontId="26" fillId="3" borderId="15" xfId="0" applyFont="1" applyFill="1" applyBorder="1" applyAlignment="1">
      <alignment horizontal="justify" vertical="center" wrapText="1"/>
    </xf>
    <xf numFmtId="0" fontId="26" fillId="3" borderId="21" xfId="0" applyFont="1" applyFill="1" applyBorder="1" applyAlignment="1">
      <alignment horizontal="justify" vertical="center" wrapText="1"/>
    </xf>
    <xf numFmtId="14" fontId="21" fillId="3" borderId="20" xfId="0" applyNumberFormat="1" applyFont="1" applyFill="1" applyBorder="1" applyAlignment="1">
      <alignment horizontal="center" vertical="center" wrapText="1"/>
    </xf>
    <xf numFmtId="14" fontId="21" fillId="3" borderId="21" xfId="0" applyNumberFormat="1" applyFont="1" applyFill="1" applyBorder="1" applyAlignment="1">
      <alignment horizontal="center" vertical="center" wrapText="1"/>
    </xf>
    <xf numFmtId="14" fontId="21" fillId="3" borderId="20" xfId="0" applyNumberFormat="1" applyFont="1" applyFill="1" applyBorder="1" applyAlignment="1">
      <alignment horizontal="justify" vertical="center" wrapText="1"/>
    </xf>
    <xf numFmtId="14" fontId="21" fillId="3" borderId="21" xfId="0" applyNumberFormat="1" applyFont="1" applyFill="1" applyBorder="1" applyAlignment="1">
      <alignment horizontal="justify" vertical="center" wrapText="1"/>
    </xf>
    <xf numFmtId="0" fontId="22" fillId="0" borderId="20" xfId="0" applyFont="1" applyBorder="1" applyAlignment="1">
      <alignment horizontal="left" vertical="center" wrapText="1"/>
    </xf>
    <xf numFmtId="0" fontId="22" fillId="0" borderId="21" xfId="0" applyFont="1" applyBorder="1" applyAlignment="1">
      <alignment horizontal="left" vertical="center" wrapText="1"/>
    </xf>
    <xf numFmtId="0" fontId="23" fillId="0" borderId="2" xfId="0" applyFont="1" applyBorder="1" applyAlignment="1">
      <alignment horizontal="justify" vertical="center" wrapText="1"/>
    </xf>
    <xf numFmtId="0" fontId="23" fillId="0" borderId="13" xfId="0" applyFont="1" applyBorder="1" applyAlignment="1">
      <alignment horizontal="justify" vertical="center" wrapText="1"/>
    </xf>
    <xf numFmtId="0" fontId="58" fillId="0" borderId="1" xfId="0" applyFont="1" applyBorder="1" applyAlignment="1">
      <alignment horizontal="center"/>
    </xf>
    <xf numFmtId="0" fontId="20" fillId="3" borderId="20" xfId="0" applyFont="1" applyFill="1" applyBorder="1" applyAlignment="1">
      <alignment horizontal="justify" vertical="center" wrapText="1"/>
    </xf>
    <xf numFmtId="0" fontId="20" fillId="3" borderId="21" xfId="0" applyFont="1" applyFill="1" applyBorder="1" applyAlignment="1">
      <alignment horizontal="justify" vertical="center" wrapText="1"/>
    </xf>
    <xf numFmtId="0" fontId="38" fillId="15" borderId="20" xfId="4" applyFont="1" applyFill="1" applyBorder="1" applyAlignment="1">
      <alignment horizontal="center" vertical="center" textRotation="90" wrapText="1"/>
    </xf>
    <xf numFmtId="0" fontId="38" fillId="15" borderId="21" xfId="4" applyFont="1" applyFill="1" applyBorder="1" applyAlignment="1">
      <alignment horizontal="center" vertical="center" textRotation="90" wrapText="1"/>
    </xf>
    <xf numFmtId="0" fontId="20" fillId="3" borderId="20" xfId="4" applyFont="1" applyFill="1" applyBorder="1" applyAlignment="1">
      <alignment horizontal="center" vertical="center" wrapText="1"/>
    </xf>
    <xf numFmtId="0" fontId="20" fillId="3" borderId="21" xfId="4" applyFont="1" applyFill="1" applyBorder="1" applyAlignment="1">
      <alignment horizontal="center" vertical="center" wrapText="1"/>
    </xf>
    <xf numFmtId="0" fontId="21" fillId="3" borderId="20" xfId="0" applyFont="1" applyFill="1" applyBorder="1" applyAlignment="1">
      <alignment horizontal="justify" vertical="center" wrapText="1"/>
    </xf>
    <xf numFmtId="0" fontId="21" fillId="3" borderId="21" xfId="0" applyFont="1" applyFill="1" applyBorder="1" applyAlignment="1">
      <alignment horizontal="justify" vertical="center" wrapText="1"/>
    </xf>
    <xf numFmtId="0" fontId="33" fillId="3" borderId="20" xfId="0" applyFont="1" applyFill="1" applyBorder="1" applyAlignment="1">
      <alignment horizontal="justify" vertical="center" wrapText="1"/>
    </xf>
    <xf numFmtId="0" fontId="33" fillId="3" borderId="21" xfId="0" applyFont="1" applyFill="1" applyBorder="1" applyAlignment="1">
      <alignment horizontal="justify" vertical="center" wrapText="1"/>
    </xf>
    <xf numFmtId="0" fontId="56" fillId="0" borderId="1" xfId="0" applyFont="1" applyBorder="1" applyAlignment="1">
      <alignment horizontal="justify" vertical="center" wrapText="1"/>
    </xf>
    <xf numFmtId="0" fontId="56" fillId="0" borderId="1" xfId="0" applyFont="1" applyBorder="1" applyAlignment="1">
      <alignment horizontal="justify" vertical="center"/>
    </xf>
    <xf numFmtId="0" fontId="61" fillId="3" borderId="20" xfId="0" applyFont="1" applyFill="1" applyBorder="1" applyAlignment="1">
      <alignment horizontal="center" vertical="center" wrapText="1"/>
    </xf>
    <xf numFmtId="0" fontId="61" fillId="3" borderId="21" xfId="0" applyFont="1" applyFill="1" applyBorder="1" applyAlignment="1">
      <alignment horizontal="center" vertical="center" wrapText="1"/>
    </xf>
    <xf numFmtId="0" fontId="33" fillId="3" borderId="20" xfId="4" applyFont="1" applyFill="1" applyBorder="1" applyAlignment="1">
      <alignment horizontal="center" vertical="center" wrapText="1"/>
    </xf>
    <xf numFmtId="0" fontId="33" fillId="3" borderId="21" xfId="4" applyFont="1" applyFill="1" applyBorder="1" applyAlignment="1">
      <alignment horizontal="center" vertical="center" wrapText="1"/>
    </xf>
    <xf numFmtId="0" fontId="38" fillId="3" borderId="20" xfId="4" applyFont="1" applyFill="1" applyBorder="1" applyAlignment="1">
      <alignment horizontal="center" vertical="center" textRotation="90" wrapText="1"/>
    </xf>
    <xf numFmtId="0" fontId="38" fillId="3" borderId="21" xfId="4" applyFont="1" applyFill="1" applyBorder="1" applyAlignment="1">
      <alignment horizontal="center" vertical="center" textRotation="90" wrapText="1"/>
    </xf>
    <xf numFmtId="0" fontId="60" fillId="0" borderId="20" xfId="0" applyFont="1" applyBorder="1" applyAlignment="1">
      <alignment horizontal="center"/>
    </xf>
    <xf numFmtId="0" fontId="60" fillId="0" borderId="21" xfId="0" applyFont="1" applyBorder="1" applyAlignment="1">
      <alignment horizontal="center"/>
    </xf>
    <xf numFmtId="0" fontId="20" fillId="3" borderId="20" xfId="0" applyFont="1" applyFill="1" applyBorder="1" applyAlignment="1">
      <alignment horizontal="center" vertical="center" wrapText="1"/>
    </xf>
    <xf numFmtId="0" fontId="20" fillId="3" borderId="21" xfId="0" applyFont="1" applyFill="1" applyBorder="1" applyAlignment="1">
      <alignment horizontal="center" vertical="center" wrapText="1"/>
    </xf>
    <xf numFmtId="0" fontId="23" fillId="0" borderId="4" xfId="0" applyFont="1" applyBorder="1" applyAlignment="1">
      <alignment horizontal="left" vertical="center" wrapText="1"/>
    </xf>
    <xf numFmtId="0" fontId="23" fillId="0" borderId="15" xfId="0" applyFont="1" applyBorder="1" applyAlignment="1">
      <alignment horizontal="left" vertical="center" wrapText="1"/>
    </xf>
    <xf numFmtId="0" fontId="33" fillId="3" borderId="20" xfId="0" applyFont="1" applyFill="1" applyBorder="1" applyAlignment="1">
      <alignment horizontal="left" vertical="center" wrapText="1"/>
    </xf>
    <xf numFmtId="0" fontId="33" fillId="3" borderId="21" xfId="0" applyFont="1" applyFill="1" applyBorder="1" applyAlignment="1">
      <alignment horizontal="left" vertical="center" wrapText="1"/>
    </xf>
    <xf numFmtId="14" fontId="21" fillId="3" borderId="20" xfId="0" applyNumberFormat="1" applyFont="1" applyFill="1" applyBorder="1" applyAlignment="1">
      <alignment vertical="center" wrapText="1"/>
    </xf>
    <xf numFmtId="14" fontId="21" fillId="3" borderId="21" xfId="0" applyNumberFormat="1" applyFont="1" applyFill="1" applyBorder="1" applyAlignment="1">
      <alignment vertical="center" wrapText="1"/>
    </xf>
    <xf numFmtId="0" fontId="22" fillId="0" borderId="20" xfId="0" applyFont="1" applyBorder="1" applyAlignment="1">
      <alignment vertical="center" wrapText="1"/>
    </xf>
    <xf numFmtId="0" fontId="22" fillId="0" borderId="21" xfId="0" applyFont="1" applyBorder="1" applyAlignment="1">
      <alignment vertical="center" wrapText="1"/>
    </xf>
    <xf numFmtId="0" fontId="23" fillId="0" borderId="2" xfId="0" applyFont="1" applyBorder="1" applyAlignment="1">
      <alignment vertical="center" wrapText="1"/>
    </xf>
    <xf numFmtId="0" fontId="23" fillId="0" borderId="13" xfId="0" applyFont="1" applyBorder="1" applyAlignment="1">
      <alignment vertical="center" wrapText="1"/>
    </xf>
    <xf numFmtId="0" fontId="23" fillId="3" borderId="1" xfId="0" applyFont="1" applyFill="1" applyBorder="1" applyAlignment="1">
      <alignment horizontal="justify" vertical="center" wrapText="1"/>
    </xf>
    <xf numFmtId="0" fontId="57" fillId="3" borderId="1" xfId="0" applyFont="1" applyFill="1" applyBorder="1" applyAlignment="1">
      <alignment horizontal="justify" vertical="center" wrapText="1"/>
    </xf>
    <xf numFmtId="0" fontId="23" fillId="3" borderId="20" xfId="0" applyFont="1" applyFill="1" applyBorder="1" applyAlignment="1">
      <alignment horizontal="center" vertical="center" wrapText="1"/>
    </xf>
    <xf numFmtId="0" fontId="23" fillId="3" borderId="21" xfId="0" applyFont="1" applyFill="1" applyBorder="1" applyAlignment="1">
      <alignment horizontal="center" vertical="center" wrapText="1"/>
    </xf>
    <xf numFmtId="0" fontId="33" fillId="3" borderId="10" xfId="0" applyFont="1" applyFill="1" applyBorder="1" applyAlignment="1">
      <alignment horizontal="justify" vertical="center" wrapText="1"/>
    </xf>
    <xf numFmtId="0" fontId="33" fillId="3" borderId="11" xfId="0" applyFont="1" applyFill="1" applyBorder="1" applyAlignment="1">
      <alignment horizontal="justify" vertical="center" wrapText="1"/>
    </xf>
    <xf numFmtId="0" fontId="33" fillId="3" borderId="19" xfId="0" applyFont="1" applyFill="1" applyBorder="1" applyAlignment="1">
      <alignment horizontal="justify" vertical="center" wrapText="1"/>
    </xf>
    <xf numFmtId="0" fontId="36" fillId="0" borderId="20" xfId="0" applyFont="1" applyBorder="1" applyAlignment="1">
      <alignment horizontal="center" vertical="center"/>
    </xf>
    <xf numFmtId="0" fontId="36" fillId="0" borderId="21" xfId="0" applyFont="1" applyBorder="1" applyAlignment="1">
      <alignment horizontal="center" vertical="center"/>
    </xf>
    <xf numFmtId="0" fontId="22" fillId="0" borderId="22" xfId="0" applyFont="1" applyBorder="1" applyAlignment="1">
      <alignment horizontal="center" vertical="center" wrapText="1"/>
    </xf>
    <xf numFmtId="0" fontId="36" fillId="3" borderId="20" xfId="0" applyFont="1" applyFill="1" applyBorder="1" applyAlignment="1">
      <alignment horizontal="center" vertical="center"/>
    </xf>
    <xf numFmtId="0" fontId="36" fillId="3" borderId="21" xfId="0" applyFont="1" applyFill="1" applyBorder="1" applyAlignment="1">
      <alignment horizontal="center" vertical="center"/>
    </xf>
    <xf numFmtId="0" fontId="8" fillId="0" borderId="22" xfId="0" applyFont="1" applyBorder="1" applyAlignment="1">
      <alignment horizontal="center"/>
    </xf>
    <xf numFmtId="0" fontId="8" fillId="0" borderId="21" xfId="0" applyFont="1" applyBorder="1" applyAlignment="1">
      <alignment horizontal="center"/>
    </xf>
    <xf numFmtId="0" fontId="57" fillId="3" borderId="2" xfId="0" applyFont="1" applyFill="1" applyBorder="1" applyAlignment="1">
      <alignment horizontal="justify" vertical="center" wrapText="1"/>
    </xf>
    <xf numFmtId="0" fontId="33" fillId="3" borderId="3" xfId="0" applyFont="1" applyFill="1" applyBorder="1" applyAlignment="1">
      <alignment horizontal="justify" vertical="center" wrapText="1"/>
    </xf>
    <xf numFmtId="0" fontId="33" fillId="3" borderId="4" xfId="0" applyFont="1" applyFill="1" applyBorder="1" applyAlignment="1">
      <alignment horizontal="justify" vertical="center" wrapText="1"/>
    </xf>
    <xf numFmtId="0" fontId="33" fillId="3" borderId="13" xfId="0" applyFont="1" applyFill="1" applyBorder="1" applyAlignment="1">
      <alignment horizontal="justify" vertical="center" wrapText="1"/>
    </xf>
    <xf numFmtId="0" fontId="33" fillId="3" borderId="14" xfId="0" applyFont="1" applyFill="1" applyBorder="1" applyAlignment="1">
      <alignment horizontal="justify" vertical="center" wrapText="1"/>
    </xf>
    <xf numFmtId="0" fontId="33" fillId="3" borderId="15" xfId="0" applyFont="1" applyFill="1" applyBorder="1" applyAlignment="1">
      <alignment horizontal="justify" vertical="center" wrapText="1"/>
    </xf>
    <xf numFmtId="14" fontId="22" fillId="3" borderId="1" xfId="0" applyNumberFormat="1" applyFont="1" applyFill="1" applyBorder="1" applyAlignment="1">
      <alignment horizontal="justify" vertical="center" wrapText="1"/>
    </xf>
    <xf numFmtId="14" fontId="21" fillId="3" borderId="1" xfId="0" applyNumberFormat="1" applyFont="1" applyFill="1" applyBorder="1" applyAlignment="1">
      <alignment horizontal="justify" vertical="center" wrapText="1"/>
    </xf>
    <xf numFmtId="0" fontId="57" fillId="3" borderId="20" xfId="0" applyFont="1" applyFill="1" applyBorder="1" applyAlignment="1">
      <alignment horizontal="center" vertical="center" wrapText="1"/>
    </xf>
    <xf numFmtId="0" fontId="57" fillId="3" borderId="21" xfId="0" applyFont="1" applyFill="1" applyBorder="1" applyAlignment="1">
      <alignment horizontal="center" vertical="center" wrapText="1"/>
    </xf>
    <xf numFmtId="0" fontId="31" fillId="0" borderId="20" xfId="0" applyFont="1" applyBorder="1" applyAlignment="1">
      <alignment horizontal="center" vertical="center" wrapText="1"/>
    </xf>
    <xf numFmtId="0" fontId="31" fillId="0" borderId="21" xfId="0" applyFont="1" applyBorder="1" applyAlignment="1">
      <alignment horizontal="center" vertical="center" wrapText="1"/>
    </xf>
    <xf numFmtId="0" fontId="32" fillId="0" borderId="1" xfId="0" applyFont="1" applyBorder="1" applyAlignment="1">
      <alignment horizontal="justify" vertical="center" wrapText="1"/>
    </xf>
    <xf numFmtId="0" fontId="33" fillId="3" borderId="8" xfId="0" applyFont="1" applyFill="1" applyBorder="1" applyAlignment="1">
      <alignment horizontal="justify" vertical="center" wrapText="1"/>
    </xf>
    <xf numFmtId="0" fontId="33" fillId="3" borderId="0" xfId="0" applyFont="1" applyFill="1" applyAlignment="1">
      <alignment horizontal="justify" vertical="center" wrapText="1"/>
    </xf>
    <xf numFmtId="0" fontId="33" fillId="3" borderId="9" xfId="0" applyFont="1" applyFill="1" applyBorder="1" applyAlignment="1">
      <alignment horizontal="justify" vertical="center" wrapText="1"/>
    </xf>
    <xf numFmtId="0" fontId="29" fillId="3" borderId="1" xfId="4" applyFont="1" applyFill="1" applyBorder="1" applyAlignment="1">
      <alignment horizontal="center" vertical="center" wrapText="1"/>
    </xf>
    <xf numFmtId="0" fontId="17" fillId="0" borderId="1" xfId="0" applyFont="1" applyBorder="1" applyAlignment="1">
      <alignment horizontal="justify" vertical="center" wrapText="1"/>
    </xf>
    <xf numFmtId="14" fontId="17" fillId="3" borderId="1" xfId="0" applyNumberFormat="1" applyFont="1" applyFill="1" applyBorder="1" applyAlignment="1">
      <alignment horizontal="center" vertical="center" wrapText="1"/>
    </xf>
    <xf numFmtId="14" fontId="17" fillId="3" borderId="1" xfId="0" applyNumberFormat="1" applyFont="1" applyFill="1" applyBorder="1" applyAlignment="1">
      <alignment horizontal="justify" vertical="center" wrapText="1"/>
    </xf>
    <xf numFmtId="0" fontId="15" fillId="3" borderId="1" xfId="0" applyFont="1" applyFill="1" applyBorder="1" applyAlignment="1">
      <alignment horizontal="justify" vertical="center" wrapText="1"/>
    </xf>
    <xf numFmtId="0" fontId="29" fillId="3" borderId="20" xfId="0" applyFont="1" applyFill="1" applyBorder="1" applyAlignment="1">
      <alignment horizontal="center" vertical="center" wrapText="1"/>
    </xf>
    <xf numFmtId="0" fontId="29" fillId="3" borderId="21" xfId="0" applyFont="1" applyFill="1" applyBorder="1" applyAlignment="1">
      <alignment horizontal="center" vertical="center" wrapText="1"/>
    </xf>
    <xf numFmtId="0" fontId="29" fillId="3" borderId="1" xfId="0" applyFont="1" applyFill="1" applyBorder="1" applyAlignment="1">
      <alignment horizontal="justify" vertical="center" wrapText="1"/>
    </xf>
    <xf numFmtId="9" fontId="16" fillId="5" borderId="1" xfId="0" applyNumberFormat="1" applyFont="1" applyFill="1" applyBorder="1" applyAlignment="1">
      <alignment horizontal="center" vertical="center"/>
    </xf>
    <xf numFmtId="0" fontId="14" fillId="3" borderId="1" xfId="4" applyFont="1" applyFill="1" applyBorder="1" applyAlignment="1">
      <alignment horizontal="center" vertical="center" textRotation="90" wrapText="1"/>
    </xf>
    <xf numFmtId="0" fontId="15" fillId="3" borderId="20"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25" fillId="0" borderId="20" xfId="0" applyFont="1" applyBorder="1" applyAlignment="1">
      <alignment horizontal="center" vertical="center"/>
    </xf>
    <xf numFmtId="0" fontId="25" fillId="0" borderId="21" xfId="0" applyFont="1" applyBorder="1" applyAlignment="1">
      <alignment horizontal="center" vertical="center"/>
    </xf>
    <xf numFmtId="0" fontId="15" fillId="3" borderId="2" xfId="0" applyFont="1" applyFill="1" applyBorder="1" applyAlignment="1">
      <alignment horizontal="justify" vertical="center" wrapText="1"/>
    </xf>
    <xf numFmtId="0" fontId="15" fillId="3" borderId="3" xfId="0" applyFont="1" applyFill="1" applyBorder="1" applyAlignment="1">
      <alignment horizontal="justify" vertical="center" wrapText="1"/>
    </xf>
    <xf numFmtId="0" fontId="15" fillId="3" borderId="4" xfId="0" applyFont="1" applyFill="1" applyBorder="1" applyAlignment="1">
      <alignment horizontal="justify" vertical="center" wrapText="1"/>
    </xf>
    <xf numFmtId="0" fontId="15" fillId="3" borderId="13" xfId="0" applyFont="1" applyFill="1" applyBorder="1" applyAlignment="1">
      <alignment horizontal="justify" vertical="center" wrapText="1"/>
    </xf>
    <xf numFmtId="0" fontId="15" fillId="3" borderId="14" xfId="0" applyFont="1" applyFill="1" applyBorder="1" applyAlignment="1">
      <alignment horizontal="justify" vertical="center" wrapText="1"/>
    </xf>
    <xf numFmtId="0" fontId="15" fillId="3" borderId="15" xfId="0" applyFont="1" applyFill="1" applyBorder="1" applyAlignment="1">
      <alignment horizontal="justify" vertical="center" wrapText="1"/>
    </xf>
    <xf numFmtId="0" fontId="17" fillId="3" borderId="1" xfId="0" applyFont="1" applyFill="1" applyBorder="1" applyAlignment="1">
      <alignment horizontal="justify" vertical="center" wrapText="1"/>
    </xf>
    <xf numFmtId="14" fontId="29" fillId="3" borderId="1" xfId="0" applyNumberFormat="1" applyFont="1" applyFill="1" applyBorder="1" applyAlignment="1">
      <alignment horizontal="center" vertical="center" wrapText="1"/>
    </xf>
    <xf numFmtId="0" fontId="54" fillId="3" borderId="20" xfId="0" applyFont="1" applyFill="1" applyBorder="1" applyAlignment="1">
      <alignment horizontal="center" vertical="center" wrapText="1"/>
    </xf>
    <xf numFmtId="0" fontId="54" fillId="3" borderId="21" xfId="0" applyFont="1" applyFill="1" applyBorder="1" applyAlignment="1">
      <alignment horizontal="center" vertical="center" wrapText="1"/>
    </xf>
    <xf numFmtId="0" fontId="54" fillId="3" borderId="1" xfId="0" applyFont="1" applyFill="1" applyBorder="1" applyAlignment="1">
      <alignment horizontal="justify" vertical="center" wrapText="1"/>
    </xf>
    <xf numFmtId="0" fontId="53" fillId="3" borderId="1" xfId="0" applyFont="1" applyFill="1" applyBorder="1" applyAlignment="1">
      <alignment horizontal="justify" vertical="center" wrapText="1"/>
    </xf>
    <xf numFmtId="0" fontId="53" fillId="3" borderId="20" xfId="0" applyFont="1" applyFill="1" applyBorder="1" applyAlignment="1">
      <alignment horizontal="center" vertical="center" wrapText="1"/>
    </xf>
    <xf numFmtId="0" fontId="53" fillId="3" borderId="21" xfId="0" applyFont="1" applyFill="1" applyBorder="1" applyAlignment="1">
      <alignment horizontal="center" vertical="center" wrapText="1"/>
    </xf>
    <xf numFmtId="14" fontId="31" fillId="3" borderId="1" xfId="0" applyNumberFormat="1" applyFont="1" applyFill="1" applyBorder="1" applyAlignment="1">
      <alignment horizontal="justify" vertical="center" wrapText="1"/>
    </xf>
    <xf numFmtId="0" fontId="15" fillId="3" borderId="1" xfId="4" applyFont="1" applyFill="1" applyBorder="1" applyAlignment="1">
      <alignment horizontal="center" vertical="center" wrapText="1"/>
    </xf>
    <xf numFmtId="14" fontId="17" fillId="3" borderId="1" xfId="0" applyNumberFormat="1" applyFont="1" applyFill="1" applyBorder="1" applyAlignment="1">
      <alignment horizontal="left" vertical="center" wrapText="1"/>
    </xf>
    <xf numFmtId="0" fontId="4" fillId="4" borderId="20" xfId="4" applyFont="1" applyFill="1" applyBorder="1" applyAlignment="1">
      <alignment horizontal="center" vertical="center" wrapText="1"/>
    </xf>
    <xf numFmtId="0" fontId="4" fillId="4" borderId="21" xfId="4" applyFont="1" applyFill="1" applyBorder="1" applyAlignment="1">
      <alignment horizontal="center" vertical="center" wrapText="1"/>
    </xf>
    <xf numFmtId="0" fontId="12" fillId="4" borderId="20" xfId="4" applyFont="1" applyFill="1" applyBorder="1" applyAlignment="1">
      <alignment horizontal="center" vertical="center" wrapText="1"/>
    </xf>
    <xf numFmtId="0" fontId="12" fillId="4" borderId="21" xfId="4" applyFont="1" applyFill="1" applyBorder="1" applyAlignment="1">
      <alignment horizontal="center" vertical="center" wrapText="1"/>
    </xf>
    <xf numFmtId="0" fontId="22" fillId="0" borderId="20" xfId="0" applyFont="1" applyBorder="1" applyAlignment="1">
      <alignment horizontal="justify" vertical="center" wrapText="1"/>
    </xf>
    <xf numFmtId="0" fontId="22" fillId="0" borderId="22" xfId="0" applyFont="1" applyBorder="1" applyAlignment="1">
      <alignment horizontal="justify" vertical="center" wrapText="1"/>
    </xf>
    <xf numFmtId="0" fontId="22" fillId="0" borderId="21" xfId="0" applyFont="1" applyBorder="1" applyAlignment="1">
      <alignment horizontal="justify" vertical="center" wrapText="1"/>
    </xf>
    <xf numFmtId="0" fontId="23" fillId="0" borderId="20" xfId="0" applyFont="1" applyBorder="1" applyAlignment="1">
      <alignment horizontal="justify" vertical="center" wrapText="1"/>
    </xf>
    <xf numFmtId="0" fontId="23" fillId="0" borderId="22" xfId="0" applyFont="1" applyBorder="1" applyAlignment="1">
      <alignment horizontal="justify" vertical="center" wrapText="1"/>
    </xf>
    <xf numFmtId="0" fontId="23" fillId="0" borderId="21" xfId="0" applyFont="1" applyBorder="1" applyAlignment="1">
      <alignment horizontal="justify" vertical="center" wrapText="1"/>
    </xf>
    <xf numFmtId="0" fontId="23" fillId="0" borderId="20" xfId="0" applyFont="1" applyBorder="1" applyAlignment="1">
      <alignment horizontal="left" vertical="center" wrapText="1"/>
    </xf>
    <xf numFmtId="0" fontId="23" fillId="0" borderId="22" xfId="0" applyFont="1" applyBorder="1" applyAlignment="1">
      <alignment horizontal="left" vertical="center" wrapText="1"/>
    </xf>
    <xf numFmtId="0" fontId="23" fillId="0" borderId="21" xfId="0" applyFont="1" applyBorder="1" applyAlignment="1">
      <alignment horizontal="left" vertical="center" wrapText="1"/>
    </xf>
    <xf numFmtId="14" fontId="20" fillId="3" borderId="22" xfId="0" applyNumberFormat="1" applyFont="1" applyFill="1" applyBorder="1" applyAlignment="1">
      <alignment horizontal="center" vertical="center" wrapText="1"/>
    </xf>
    <xf numFmtId="0" fontId="38" fillId="3" borderId="22" xfId="4" applyFont="1" applyFill="1" applyBorder="1" applyAlignment="1">
      <alignment horizontal="center" vertical="center" textRotation="90" wrapText="1"/>
    </xf>
    <xf numFmtId="0" fontId="20" fillId="3" borderId="22" xfId="4" applyFont="1" applyFill="1" applyBorder="1" applyAlignment="1">
      <alignment horizontal="center" vertical="center" wrapText="1"/>
    </xf>
    <xf numFmtId="0" fontId="21" fillId="3" borderId="22" xfId="0" applyFont="1" applyFill="1" applyBorder="1" applyAlignment="1">
      <alignment horizontal="justify" vertical="center" wrapText="1"/>
    </xf>
    <xf numFmtId="14" fontId="21" fillId="3" borderId="22" xfId="0" applyNumberFormat="1" applyFont="1" applyFill="1" applyBorder="1" applyAlignment="1">
      <alignment horizontal="center" vertical="center" wrapText="1"/>
    </xf>
    <xf numFmtId="14" fontId="21" fillId="3" borderId="22" xfId="0" applyNumberFormat="1" applyFont="1" applyFill="1" applyBorder="1" applyAlignment="1">
      <alignment horizontal="justify" vertical="center" wrapText="1"/>
    </xf>
    <xf numFmtId="1" fontId="41" fillId="5" borderId="20" xfId="0" applyNumberFormat="1" applyFont="1" applyFill="1" applyBorder="1" applyAlignment="1">
      <alignment horizontal="center" vertical="center"/>
    </xf>
    <xf numFmtId="1" fontId="41" fillId="5" borderId="21" xfId="0" applyNumberFormat="1" applyFont="1" applyFill="1" applyBorder="1" applyAlignment="1">
      <alignment horizontal="center" vertical="center"/>
    </xf>
    <xf numFmtId="9" fontId="37" fillId="5" borderId="22" xfId="0" applyNumberFormat="1" applyFont="1" applyFill="1" applyBorder="1" applyAlignment="1">
      <alignment horizontal="center" vertical="center"/>
    </xf>
    <xf numFmtId="0" fontId="33" fillId="3" borderId="22" xfId="0" applyFont="1" applyFill="1" applyBorder="1" applyAlignment="1">
      <alignment horizontal="justify" vertical="center" wrapText="1"/>
    </xf>
    <xf numFmtId="0" fontId="36" fillId="0" borderId="22" xfId="0" applyFont="1" applyBorder="1" applyAlignment="1">
      <alignment horizontal="center" vertical="center"/>
    </xf>
    <xf numFmtId="0" fontId="33" fillId="3" borderId="2" xfId="0" applyFont="1" applyFill="1" applyBorder="1" applyAlignment="1">
      <alignment horizontal="justify" vertical="center" wrapText="1"/>
    </xf>
    <xf numFmtId="0" fontId="33" fillId="3" borderId="22" xfId="4" applyFont="1" applyFill="1" applyBorder="1" applyAlignment="1">
      <alignment horizontal="center" vertical="center" wrapText="1"/>
    </xf>
    <xf numFmtId="0" fontId="20" fillId="3" borderId="22" xfId="0" applyFont="1" applyFill="1" applyBorder="1" applyAlignment="1">
      <alignment horizontal="center" vertical="center" wrapText="1"/>
    </xf>
    <xf numFmtId="0" fontId="38" fillId="6" borderId="20" xfId="4" applyFont="1" applyFill="1" applyBorder="1" applyAlignment="1">
      <alignment horizontal="center" vertical="center" textRotation="90" wrapText="1"/>
    </xf>
    <xf numFmtId="0" fontId="38" fillId="6" borderId="22" xfId="4" applyFont="1" applyFill="1" applyBorder="1" applyAlignment="1">
      <alignment horizontal="center" vertical="center" textRotation="90" wrapText="1"/>
    </xf>
    <xf numFmtId="0" fontId="38" fillId="6" borderId="21" xfId="4" applyFont="1" applyFill="1" applyBorder="1" applyAlignment="1">
      <alignment horizontal="center" vertical="center" textRotation="90" wrapText="1"/>
    </xf>
    <xf numFmtId="1" fontId="41" fillId="5" borderId="22" xfId="0" applyNumberFormat="1" applyFont="1" applyFill="1" applyBorder="1" applyAlignment="1">
      <alignment horizontal="center" vertical="center"/>
    </xf>
    <xf numFmtId="0" fontId="51" fillId="3" borderId="20" xfId="0" applyFont="1" applyFill="1" applyBorder="1" applyAlignment="1">
      <alignment horizontal="center" vertical="center" wrapText="1"/>
    </xf>
    <xf numFmtId="0" fontId="51" fillId="3" borderId="22" xfId="0" applyFont="1" applyFill="1" applyBorder="1" applyAlignment="1">
      <alignment horizontal="center" vertical="center" wrapText="1"/>
    </xf>
    <xf numFmtId="0" fontId="33" fillId="0" borderId="2" xfId="0" applyFont="1" applyBorder="1" applyAlignment="1">
      <alignment horizontal="justify" vertical="center" wrapText="1"/>
    </xf>
    <xf numFmtId="0" fontId="33" fillId="0" borderId="3" xfId="0" applyFont="1" applyBorder="1" applyAlignment="1">
      <alignment horizontal="justify" vertical="center" wrapText="1"/>
    </xf>
    <xf numFmtId="0" fontId="33" fillId="0" borderId="4" xfId="0" applyFont="1" applyBorder="1" applyAlignment="1">
      <alignment horizontal="justify" vertical="center" wrapText="1"/>
    </xf>
    <xf numFmtId="0" fontId="33" fillId="0" borderId="8" xfId="0" applyFont="1" applyBorder="1" applyAlignment="1">
      <alignment horizontal="justify" vertical="center" wrapText="1"/>
    </xf>
    <xf numFmtId="0" fontId="33" fillId="0" borderId="0" xfId="0" applyFont="1" applyAlignment="1">
      <alignment horizontal="justify" vertical="center" wrapText="1"/>
    </xf>
    <xf numFmtId="0" fontId="33" fillId="0" borderId="9" xfId="0" applyFont="1" applyBorder="1" applyAlignment="1">
      <alignment horizontal="justify" vertical="center" wrapText="1"/>
    </xf>
    <xf numFmtId="0" fontId="33" fillId="0" borderId="13" xfId="0" applyFont="1" applyBorder="1" applyAlignment="1">
      <alignment horizontal="justify" vertical="center" wrapText="1"/>
    </xf>
    <xf numFmtId="0" fontId="33" fillId="0" borderId="14" xfId="0" applyFont="1" applyBorder="1" applyAlignment="1">
      <alignment horizontal="justify" vertical="center" wrapText="1"/>
    </xf>
    <xf numFmtId="0" fontId="33" fillId="0" borderId="15" xfId="0" applyFont="1" applyBorder="1" applyAlignment="1">
      <alignment horizontal="justify" vertical="center" wrapText="1"/>
    </xf>
    <xf numFmtId="0" fontId="22" fillId="0" borderId="1" xfId="0" applyFont="1" applyBorder="1" applyAlignment="1">
      <alignment horizontal="left" vertical="center" wrapText="1"/>
    </xf>
    <xf numFmtId="0" fontId="36" fillId="3" borderId="22" xfId="0" applyFont="1" applyFill="1" applyBorder="1" applyAlignment="1">
      <alignment horizontal="center" vertical="center"/>
    </xf>
    <xf numFmtId="0" fontId="33" fillId="3" borderId="1" xfId="0" applyFont="1" applyFill="1" applyBorder="1" applyAlignment="1">
      <alignment horizontal="left" vertical="center" wrapText="1"/>
    </xf>
    <xf numFmtId="0" fontId="22" fillId="0" borderId="22" xfId="0" applyFont="1" applyBorder="1" applyAlignment="1">
      <alignment horizontal="left" vertical="center" wrapText="1"/>
    </xf>
    <xf numFmtId="9" fontId="37" fillId="3" borderId="20" xfId="0" applyNumberFormat="1" applyFont="1" applyFill="1" applyBorder="1" applyAlignment="1">
      <alignment horizontal="center" vertical="center"/>
    </xf>
    <xf numFmtId="9" fontId="37" fillId="3" borderId="22" xfId="0" applyNumberFormat="1" applyFont="1" applyFill="1" applyBorder="1" applyAlignment="1">
      <alignment horizontal="center" vertical="center"/>
    </xf>
    <xf numFmtId="9" fontId="37" fillId="3" borderId="21" xfId="0" applyNumberFormat="1" applyFont="1" applyFill="1" applyBorder="1" applyAlignment="1">
      <alignment horizontal="center" vertical="center"/>
    </xf>
    <xf numFmtId="0" fontId="20" fillId="3" borderId="22" xfId="0" applyFont="1" applyFill="1" applyBorder="1" applyAlignment="1">
      <alignment horizontal="justify" vertical="center" wrapText="1"/>
    </xf>
    <xf numFmtId="0" fontId="21" fillId="3" borderId="20" xfId="0" applyFont="1" applyFill="1" applyBorder="1" applyAlignment="1">
      <alignment horizontal="center" vertical="center" wrapText="1"/>
    </xf>
    <xf numFmtId="0" fontId="21" fillId="3" borderId="21" xfId="0" applyFont="1" applyFill="1" applyBorder="1" applyAlignment="1">
      <alignment horizontal="center" vertical="center" wrapText="1"/>
    </xf>
    <xf numFmtId="0" fontId="21" fillId="3" borderId="2" xfId="0" applyFont="1" applyFill="1" applyBorder="1" applyAlignment="1">
      <alignment horizontal="justify" vertical="center" wrapText="1"/>
    </xf>
    <xf numFmtId="0" fontId="21" fillId="3" borderId="8" xfId="0" applyFont="1" applyFill="1" applyBorder="1" applyAlignment="1">
      <alignment horizontal="justify" vertical="center" wrapText="1"/>
    </xf>
    <xf numFmtId="0" fontId="21" fillId="3" borderId="13" xfId="0" applyFont="1" applyFill="1" applyBorder="1" applyAlignment="1">
      <alignment horizontal="justify" vertical="center" wrapText="1"/>
    </xf>
    <xf numFmtId="0" fontId="21" fillId="3" borderId="22" xfId="0" applyFont="1" applyFill="1" applyBorder="1" applyAlignment="1">
      <alignment horizontal="center" vertical="center"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0" fontId="33" fillId="3" borderId="20" xfId="0" applyFont="1" applyFill="1" applyBorder="1" applyAlignment="1">
      <alignment horizontal="justify" vertical="center"/>
    </xf>
    <xf numFmtId="0" fontId="33" fillId="3" borderId="22" xfId="0" applyFont="1" applyFill="1" applyBorder="1" applyAlignment="1">
      <alignment horizontal="justify" vertical="center"/>
    </xf>
    <xf numFmtId="0" fontId="33" fillId="0" borderId="21" xfId="0" applyFont="1" applyBorder="1" applyAlignment="1">
      <alignment horizontal="justify" vertical="center"/>
    </xf>
    <xf numFmtId="0" fontId="33" fillId="3" borderId="20" xfId="0" applyFont="1" applyFill="1" applyBorder="1" applyAlignment="1">
      <alignment horizontal="center" vertical="center"/>
    </xf>
    <xf numFmtId="0" fontId="33" fillId="3" borderId="22" xfId="0" applyFont="1" applyFill="1" applyBorder="1" applyAlignment="1">
      <alignment horizontal="center" vertical="center"/>
    </xf>
    <xf numFmtId="0" fontId="33" fillId="3" borderId="21" xfId="0" applyFont="1" applyFill="1" applyBorder="1" applyAlignment="1">
      <alignment horizontal="center" vertical="center"/>
    </xf>
    <xf numFmtId="0" fontId="33" fillId="3" borderId="21" xfId="0" applyFont="1" applyFill="1" applyBorder="1" applyAlignment="1">
      <alignment horizontal="justify" vertical="center"/>
    </xf>
    <xf numFmtId="0" fontId="20" fillId="3" borderId="1" xfId="0" applyFont="1" applyFill="1" applyBorder="1" applyAlignment="1">
      <alignment horizontal="justify" vertical="center" wrapText="1"/>
    </xf>
    <xf numFmtId="0" fontId="32" fillId="0" borderId="20" xfId="0" applyFont="1" applyBorder="1" applyAlignment="1">
      <alignment horizontal="center" vertical="center"/>
    </xf>
    <xf numFmtId="0" fontId="32" fillId="0" borderId="22" xfId="0" applyFont="1" applyBorder="1" applyAlignment="1">
      <alignment horizontal="center" vertical="center"/>
    </xf>
    <xf numFmtId="1" fontId="10" fillId="3" borderId="20" xfId="4" applyNumberFormat="1" applyFont="1" applyFill="1" applyBorder="1" applyAlignment="1">
      <alignment horizontal="center" vertical="center" wrapText="1"/>
    </xf>
    <xf numFmtId="1" fontId="10" fillId="3" borderId="22" xfId="4" applyNumberFormat="1" applyFont="1" applyFill="1" applyBorder="1" applyAlignment="1">
      <alignment horizontal="center" vertical="center" wrapText="1"/>
    </xf>
    <xf numFmtId="1" fontId="10" fillId="3" borderId="21" xfId="4" applyNumberFormat="1" applyFont="1" applyFill="1" applyBorder="1" applyAlignment="1">
      <alignment horizontal="center" vertical="center" wrapText="1"/>
    </xf>
    <xf numFmtId="0" fontId="26" fillId="0" borderId="20" xfId="0" applyFont="1" applyBorder="1" applyAlignment="1">
      <alignment horizontal="justify" vertical="center" wrapText="1"/>
    </xf>
    <xf numFmtId="0" fontId="26" fillId="0" borderId="22" xfId="0" applyFont="1" applyBorder="1" applyAlignment="1">
      <alignment horizontal="justify" vertical="center" wrapText="1"/>
    </xf>
    <xf numFmtId="0" fontId="26" fillId="0" borderId="21" xfId="0" applyFont="1" applyBorder="1" applyAlignment="1">
      <alignment horizontal="justify" vertical="center" wrapText="1"/>
    </xf>
    <xf numFmtId="0" fontId="32" fillId="0" borderId="20" xfId="0" applyFont="1" applyBorder="1" applyAlignment="1">
      <alignment horizontal="center" vertical="center" wrapText="1"/>
    </xf>
    <xf numFmtId="0" fontId="32" fillId="0" borderId="22" xfId="0" applyFont="1" applyBorder="1" applyAlignment="1">
      <alignment horizontal="center" vertical="center" wrapText="1"/>
    </xf>
    <xf numFmtId="0" fontId="32" fillId="0" borderId="21" xfId="0" applyFont="1" applyBorder="1" applyAlignment="1">
      <alignment horizontal="center" vertical="center" wrapText="1"/>
    </xf>
    <xf numFmtId="0" fontId="31" fillId="0" borderId="1" xfId="0" applyFont="1" applyBorder="1" applyAlignment="1">
      <alignment horizontal="center" vertical="center" wrapText="1"/>
    </xf>
    <xf numFmtId="14" fontId="17" fillId="3" borderId="20" xfId="0" applyNumberFormat="1" applyFont="1" applyFill="1" applyBorder="1" applyAlignment="1">
      <alignment horizontal="center" vertical="center" wrapText="1"/>
    </xf>
    <xf numFmtId="14" fontId="17" fillId="3" borderId="21" xfId="0" applyNumberFormat="1" applyFont="1" applyFill="1" applyBorder="1" applyAlignment="1">
      <alignment horizontal="center" vertical="center" wrapText="1"/>
    </xf>
    <xf numFmtId="0" fontId="31" fillId="0" borderId="20" xfId="0" applyFont="1" applyBorder="1" applyAlignment="1">
      <alignment vertical="center" wrapText="1"/>
    </xf>
    <xf numFmtId="0" fontId="31" fillId="0" borderId="21" xfId="0" applyFont="1" applyBorder="1" applyAlignment="1">
      <alignment vertical="center" wrapText="1"/>
    </xf>
    <xf numFmtId="0" fontId="32" fillId="0" borderId="20" xfId="0" applyFont="1" applyBorder="1" applyAlignment="1">
      <alignment vertical="center" wrapText="1"/>
    </xf>
    <xf numFmtId="0" fontId="32" fillId="0" borderId="21" xfId="0" applyFont="1" applyBorder="1" applyAlignment="1">
      <alignment vertical="center" wrapText="1"/>
    </xf>
    <xf numFmtId="14" fontId="29" fillId="3" borderId="20" xfId="0" applyNumberFormat="1" applyFont="1" applyFill="1" applyBorder="1" applyAlignment="1">
      <alignment horizontal="center" vertical="center" wrapText="1"/>
    </xf>
    <xf numFmtId="14" fontId="29" fillId="3" borderId="21" xfId="0" applyNumberFormat="1" applyFont="1" applyFill="1" applyBorder="1" applyAlignment="1">
      <alignment horizontal="center" vertical="center" wrapText="1"/>
    </xf>
    <xf numFmtId="0" fontId="26" fillId="0" borderId="1" xfId="0" applyFont="1" applyBorder="1" applyAlignment="1">
      <alignment horizontal="center" vertical="center"/>
    </xf>
    <xf numFmtId="9" fontId="16" fillId="5" borderId="20" xfId="0" applyNumberFormat="1" applyFont="1" applyFill="1" applyBorder="1" applyAlignment="1">
      <alignment horizontal="center" vertical="center"/>
    </xf>
    <xf numFmtId="9" fontId="16" fillId="5" borderId="21" xfId="0" applyNumberFormat="1" applyFont="1" applyFill="1" applyBorder="1" applyAlignment="1">
      <alignment horizontal="center" vertical="center"/>
    </xf>
    <xf numFmtId="0" fontId="14" fillId="3" borderId="20" xfId="4" applyFont="1" applyFill="1" applyBorder="1" applyAlignment="1">
      <alignment horizontal="center" vertical="center" textRotation="90" wrapText="1"/>
    </xf>
    <xf numFmtId="0" fontId="14" fillId="3" borderId="21" xfId="4" applyFont="1" applyFill="1" applyBorder="1" applyAlignment="1">
      <alignment horizontal="center" vertical="center" textRotation="90" wrapText="1"/>
    </xf>
    <xf numFmtId="0" fontId="29" fillId="3" borderId="20" xfId="4" applyFont="1" applyFill="1" applyBorder="1" applyAlignment="1">
      <alignment horizontal="center" vertical="center" wrapText="1"/>
    </xf>
    <xf numFmtId="0" fontId="29" fillId="3" borderId="21" xfId="4" applyFont="1" applyFill="1" applyBorder="1" applyAlignment="1">
      <alignment horizontal="center" vertical="center" wrapText="1"/>
    </xf>
    <xf numFmtId="0" fontId="15" fillId="3" borderId="20" xfId="0" applyFont="1" applyFill="1" applyBorder="1" applyAlignment="1">
      <alignment horizontal="justify" vertical="center" wrapText="1"/>
    </xf>
    <xf numFmtId="0" fontId="15" fillId="3" borderId="21" xfId="0" applyFont="1" applyFill="1" applyBorder="1" applyAlignment="1">
      <alignment horizontal="justify" vertical="center" wrapText="1"/>
    </xf>
    <xf numFmtId="0" fontId="17" fillId="3" borderId="1" xfId="0" applyFont="1" applyFill="1" applyBorder="1" applyAlignment="1">
      <alignment horizontal="center" vertical="center" wrapText="1"/>
    </xf>
    <xf numFmtId="0" fontId="17" fillId="3" borderId="1" xfId="0" applyFont="1" applyFill="1" applyBorder="1" applyAlignment="1">
      <alignment horizontal="justify" vertical="center"/>
    </xf>
    <xf numFmtId="1" fontId="35" fillId="3" borderId="20" xfId="0" applyNumberFormat="1" applyFont="1" applyFill="1" applyBorder="1" applyAlignment="1">
      <alignment horizontal="center" vertical="center"/>
    </xf>
    <xf numFmtId="1" fontId="35" fillId="3" borderId="22" xfId="0" applyNumberFormat="1" applyFont="1" applyFill="1" applyBorder="1" applyAlignment="1">
      <alignment horizontal="center" vertical="center"/>
    </xf>
    <xf numFmtId="1" fontId="35" fillId="3" borderId="21" xfId="0" applyNumberFormat="1" applyFont="1" applyFill="1" applyBorder="1" applyAlignment="1">
      <alignment horizontal="center" vertical="center"/>
    </xf>
    <xf numFmtId="1" fontId="27" fillId="3" borderId="20" xfId="0" applyNumberFormat="1" applyFont="1" applyFill="1" applyBorder="1" applyAlignment="1">
      <alignment horizontal="center" vertical="center" wrapText="1"/>
    </xf>
    <xf numFmtId="1" fontId="27" fillId="3" borderId="21" xfId="0" applyNumberFormat="1" applyFont="1" applyFill="1" applyBorder="1" applyAlignment="1">
      <alignment horizontal="center" vertical="center" wrapText="1"/>
    </xf>
    <xf numFmtId="0" fontId="47" fillId="3" borderId="20" xfId="0" applyFont="1" applyFill="1" applyBorder="1" applyAlignment="1">
      <alignment horizontal="justify" vertical="center" wrapText="1"/>
    </xf>
    <xf numFmtId="0" fontId="47" fillId="3" borderId="22" xfId="0" applyFont="1" applyFill="1" applyBorder="1" applyAlignment="1">
      <alignment horizontal="justify" vertical="center" wrapText="1"/>
    </xf>
    <xf numFmtId="0" fontId="47" fillId="3" borderId="21" xfId="0" applyFont="1" applyFill="1" applyBorder="1" applyAlignment="1">
      <alignment horizontal="justify" vertical="center"/>
    </xf>
    <xf numFmtId="0" fontId="16" fillId="5" borderId="22" xfId="0" applyFont="1" applyFill="1" applyBorder="1" applyAlignment="1">
      <alignment horizontal="center" vertical="center" wrapText="1"/>
    </xf>
    <xf numFmtId="0" fontId="16" fillId="5" borderId="21" xfId="0" applyFont="1" applyFill="1" applyBorder="1" applyAlignment="1">
      <alignment horizontal="center" vertical="center" wrapText="1"/>
    </xf>
    <xf numFmtId="0" fontId="47" fillId="3" borderId="1" xfId="0" applyFont="1" applyFill="1" applyBorder="1" applyAlignment="1">
      <alignment horizontal="justify" vertical="center" wrapText="1"/>
    </xf>
    <xf numFmtId="9" fontId="47" fillId="3" borderId="1" xfId="0" applyNumberFormat="1" applyFont="1" applyFill="1" applyBorder="1" applyAlignment="1">
      <alignment horizontal="center" vertical="center"/>
    </xf>
    <xf numFmtId="9" fontId="47" fillId="3" borderId="1" xfId="0" applyNumberFormat="1" applyFont="1" applyFill="1" applyBorder="1" applyAlignment="1">
      <alignment horizontal="center" vertical="center" wrapText="1"/>
    </xf>
    <xf numFmtId="0" fontId="46" fillId="9" borderId="20" xfId="4" applyFont="1" applyFill="1" applyBorder="1" applyAlignment="1">
      <alignment horizontal="center" vertical="center" textRotation="90" wrapText="1"/>
    </xf>
    <xf numFmtId="0" fontId="46" fillId="9" borderId="22" xfId="4" applyFont="1" applyFill="1" applyBorder="1" applyAlignment="1">
      <alignment horizontal="center" vertical="center" textRotation="90" wrapText="1"/>
    </xf>
    <xf numFmtId="0" fontId="46" fillId="9" borderId="21" xfId="4" applyFont="1" applyFill="1" applyBorder="1" applyAlignment="1">
      <alignment horizontal="center" vertical="center" textRotation="90" wrapText="1"/>
    </xf>
    <xf numFmtId="0" fontId="26" fillId="5" borderId="20" xfId="0" applyFont="1" applyFill="1" applyBorder="1" applyAlignment="1">
      <alignment horizontal="center" vertical="center" wrapText="1"/>
    </xf>
    <xf numFmtId="0" fontId="26" fillId="5" borderId="22" xfId="0" applyFont="1" applyFill="1" applyBorder="1" applyAlignment="1">
      <alignment horizontal="center" vertical="center" wrapText="1"/>
    </xf>
    <xf numFmtId="0" fontId="26" fillId="5" borderId="21" xfId="0" applyFont="1" applyFill="1" applyBorder="1" applyAlignment="1">
      <alignment horizontal="center" vertical="center" wrapText="1"/>
    </xf>
    <xf numFmtId="0" fontId="40" fillId="3" borderId="20" xfId="0" applyFont="1" applyFill="1" applyBorder="1" applyAlignment="1">
      <alignment horizontal="justify" vertical="center" wrapText="1"/>
    </xf>
    <xf numFmtId="0" fontId="40" fillId="3" borderId="22" xfId="0" applyFont="1" applyFill="1" applyBorder="1" applyAlignment="1">
      <alignment horizontal="justify" vertical="center" wrapText="1"/>
    </xf>
    <xf numFmtId="0" fontId="40" fillId="3" borderId="21" xfId="0" applyFont="1" applyFill="1" applyBorder="1" applyAlignment="1">
      <alignment horizontal="justify" vertical="center" wrapText="1"/>
    </xf>
    <xf numFmtId="0" fontId="40" fillId="3" borderId="20" xfId="0" applyFont="1" applyFill="1" applyBorder="1" applyAlignment="1">
      <alignment horizontal="center" vertical="center" wrapText="1"/>
    </xf>
    <xf numFmtId="0" fontId="40" fillId="3" borderId="22" xfId="0" applyFont="1" applyFill="1" applyBorder="1" applyAlignment="1">
      <alignment horizontal="center" vertical="center" wrapText="1"/>
    </xf>
    <xf numFmtId="0" fontId="40" fillId="3" borderId="21" xfId="0" applyFont="1" applyFill="1" applyBorder="1" applyAlignment="1">
      <alignment horizontal="center" vertical="center" wrapText="1"/>
    </xf>
    <xf numFmtId="0" fontId="40" fillId="3" borderId="20" xfId="4" applyFont="1" applyFill="1" applyBorder="1" applyAlignment="1">
      <alignment horizontal="center" vertical="center" wrapText="1"/>
    </xf>
    <xf numFmtId="0" fontId="5" fillId="3" borderId="22" xfId="4" applyFont="1" applyFill="1" applyBorder="1" applyAlignment="1">
      <alignment horizontal="center" vertical="center" wrapText="1"/>
    </xf>
    <xf numFmtId="0" fontId="5" fillId="3" borderId="21" xfId="4" applyFont="1" applyFill="1" applyBorder="1" applyAlignment="1">
      <alignment horizontal="center" vertical="center" wrapText="1"/>
    </xf>
    <xf numFmtId="0" fontId="8" fillId="3" borderId="20" xfId="4" applyFont="1" applyFill="1" applyBorder="1" applyAlignment="1">
      <alignment horizontal="justify" vertical="center"/>
    </xf>
    <xf numFmtId="0" fontId="8" fillId="3" borderId="22" xfId="4" applyFont="1" applyFill="1" applyBorder="1" applyAlignment="1">
      <alignment horizontal="justify" vertical="center"/>
    </xf>
    <xf numFmtId="0" fontId="8" fillId="3" borderId="21" xfId="4" applyFont="1" applyFill="1" applyBorder="1" applyAlignment="1">
      <alignment horizontal="justify" vertical="center"/>
    </xf>
    <xf numFmtId="0" fontId="47" fillId="3" borderId="1" xfId="0" applyFont="1" applyFill="1" applyBorder="1" applyAlignment="1">
      <alignment horizontal="center" vertical="center" wrapText="1"/>
    </xf>
    <xf numFmtId="0" fontId="30" fillId="5" borderId="20" xfId="0" applyFont="1" applyFill="1" applyBorder="1" applyAlignment="1">
      <alignment horizontal="justify" vertical="center" wrapText="1"/>
    </xf>
    <xf numFmtId="0" fontId="30" fillId="5" borderId="22" xfId="0" applyFont="1" applyFill="1" applyBorder="1" applyAlignment="1">
      <alignment horizontal="justify" vertical="center" wrapText="1"/>
    </xf>
    <xf numFmtId="0" fontId="30" fillId="5" borderId="21" xfId="0" applyFont="1" applyFill="1" applyBorder="1" applyAlignment="1">
      <alignment horizontal="justify" vertical="center" wrapText="1"/>
    </xf>
    <xf numFmtId="0" fontId="4" fillId="3" borderId="20"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21" xfId="0" applyFont="1" applyFill="1" applyBorder="1" applyAlignment="1">
      <alignment horizontal="center" vertical="center"/>
    </xf>
    <xf numFmtId="0" fontId="32" fillId="5" borderId="20" xfId="0" applyFont="1" applyFill="1" applyBorder="1" applyAlignment="1">
      <alignment horizontal="justify" vertical="center" wrapText="1"/>
    </xf>
    <xf numFmtId="0" fontId="32" fillId="5" borderId="22" xfId="0" applyFont="1" applyFill="1" applyBorder="1" applyAlignment="1">
      <alignment horizontal="justify" vertical="center" wrapText="1"/>
    </xf>
    <xf numFmtId="0" fontId="32" fillId="5" borderId="21" xfId="0" applyFont="1" applyFill="1" applyBorder="1" applyAlignment="1">
      <alignment horizontal="justify" vertical="center" wrapText="1"/>
    </xf>
    <xf numFmtId="9" fontId="16" fillId="3" borderId="20" xfId="0" applyNumberFormat="1" applyFont="1" applyFill="1" applyBorder="1" applyAlignment="1">
      <alignment horizontal="center" vertical="center"/>
    </xf>
    <xf numFmtId="9" fontId="16" fillId="3" borderId="22" xfId="0" applyNumberFormat="1" applyFont="1" applyFill="1" applyBorder="1" applyAlignment="1">
      <alignment horizontal="center" vertical="center"/>
    </xf>
    <xf numFmtId="9" fontId="16" fillId="3" borderId="21" xfId="0" applyNumberFormat="1" applyFont="1" applyFill="1" applyBorder="1" applyAlignment="1">
      <alignment horizontal="center" vertical="center"/>
    </xf>
    <xf numFmtId="9" fontId="16" fillId="3" borderId="20" xfId="0" applyNumberFormat="1" applyFont="1" applyFill="1" applyBorder="1" applyAlignment="1">
      <alignment horizontal="center" vertical="center" wrapText="1"/>
    </xf>
    <xf numFmtId="9" fontId="16" fillId="3" borderId="22" xfId="0" applyNumberFormat="1" applyFont="1" applyFill="1" applyBorder="1" applyAlignment="1">
      <alignment horizontal="center" vertical="center" wrapText="1"/>
    </xf>
    <xf numFmtId="9" fontId="16" fillId="3" borderId="21" xfId="0" applyNumberFormat="1" applyFont="1" applyFill="1" applyBorder="1" applyAlignment="1">
      <alignment horizontal="center" vertical="center" wrapText="1"/>
    </xf>
    <xf numFmtId="0" fontId="14" fillId="3" borderId="22" xfId="4" applyFont="1" applyFill="1" applyBorder="1" applyAlignment="1">
      <alignment horizontal="center" vertical="center" textRotation="90" wrapText="1"/>
    </xf>
    <xf numFmtId="0" fontId="45" fillId="3" borderId="20" xfId="0" applyFont="1" applyFill="1" applyBorder="1" applyAlignment="1">
      <alignment horizontal="center" vertical="center"/>
    </xf>
    <xf numFmtId="0" fontId="45" fillId="3" borderId="22" xfId="0" applyFont="1" applyFill="1" applyBorder="1" applyAlignment="1">
      <alignment horizontal="center" vertical="center"/>
    </xf>
    <xf numFmtId="0" fontId="45" fillId="3" borderId="21" xfId="0" applyFont="1" applyFill="1" applyBorder="1" applyAlignment="1">
      <alignment horizontal="center" vertical="center"/>
    </xf>
    <xf numFmtId="0" fontId="30" fillId="5" borderId="20" xfId="0" applyFont="1" applyFill="1" applyBorder="1" applyAlignment="1">
      <alignment horizontal="center" vertical="center"/>
    </xf>
    <xf numFmtId="0" fontId="30" fillId="5" borderId="22" xfId="0" applyFont="1" applyFill="1" applyBorder="1" applyAlignment="1">
      <alignment horizontal="center" vertical="center"/>
    </xf>
    <xf numFmtId="0" fontId="30" fillId="5" borderId="21" xfId="0" applyFont="1" applyFill="1" applyBorder="1" applyAlignment="1">
      <alignment horizontal="center" vertical="center"/>
    </xf>
    <xf numFmtId="0" fontId="31" fillId="5" borderId="20" xfId="0" applyFont="1" applyFill="1" applyBorder="1" applyAlignment="1">
      <alignment horizontal="justify" vertical="center" wrapText="1"/>
    </xf>
    <xf numFmtId="0" fontId="31" fillId="5" borderId="22" xfId="0" applyFont="1" applyFill="1" applyBorder="1" applyAlignment="1">
      <alignment horizontal="justify" vertical="center" wrapText="1"/>
    </xf>
    <xf numFmtId="0" fontId="31" fillId="5" borderId="21" xfId="0" applyFont="1" applyFill="1" applyBorder="1" applyAlignment="1">
      <alignment horizontal="justify" vertical="center" wrapText="1"/>
    </xf>
    <xf numFmtId="0" fontId="40" fillId="5" borderId="20" xfId="0" applyFont="1" applyFill="1" applyBorder="1" applyAlignment="1">
      <alignment horizontal="justify" vertical="center" wrapText="1"/>
    </xf>
    <xf numFmtId="0" fontId="40" fillId="5" borderId="22" xfId="0" applyFont="1" applyFill="1" applyBorder="1" applyAlignment="1">
      <alignment horizontal="justify" vertical="center" wrapText="1"/>
    </xf>
    <xf numFmtId="0" fontId="40" fillId="5" borderId="21" xfId="0" applyFont="1" applyFill="1" applyBorder="1" applyAlignment="1">
      <alignment horizontal="justify" vertical="center" wrapText="1"/>
    </xf>
    <xf numFmtId="0" fontId="12" fillId="3" borderId="1" xfId="4" applyFont="1" applyFill="1" applyBorder="1" applyAlignment="1">
      <alignment horizontal="center" vertical="center" wrapText="1"/>
    </xf>
    <xf numFmtId="0" fontId="4" fillId="3" borderId="1" xfId="4" applyFont="1" applyFill="1" applyBorder="1" applyAlignment="1">
      <alignment horizontal="center" vertical="center" wrapText="1"/>
    </xf>
    <xf numFmtId="9" fontId="16" fillId="5" borderId="22" xfId="0" applyNumberFormat="1" applyFont="1" applyFill="1" applyBorder="1" applyAlignment="1">
      <alignment horizontal="center" vertical="center"/>
    </xf>
    <xf numFmtId="9" fontId="16" fillId="5" borderId="20" xfId="0" applyNumberFormat="1" applyFont="1" applyFill="1" applyBorder="1" applyAlignment="1">
      <alignment horizontal="center" vertical="center" wrapText="1"/>
    </xf>
    <xf numFmtId="9" fontId="16" fillId="5" borderId="22" xfId="0" applyNumberFormat="1" applyFont="1" applyFill="1" applyBorder="1" applyAlignment="1">
      <alignment horizontal="center" vertical="center" wrapText="1"/>
    </xf>
    <xf numFmtId="9" fontId="16" fillId="5" borderId="21" xfId="0" applyNumberFormat="1" applyFont="1" applyFill="1" applyBorder="1" applyAlignment="1">
      <alignment horizontal="center" vertical="center" wrapText="1"/>
    </xf>
    <xf numFmtId="0" fontId="26" fillId="5" borderId="20" xfId="0" applyFont="1" applyFill="1" applyBorder="1" applyAlignment="1">
      <alignment horizontal="left" vertical="center" wrapText="1"/>
    </xf>
    <xf numFmtId="0" fontId="26" fillId="5" borderId="22" xfId="0" applyFont="1" applyFill="1" applyBorder="1" applyAlignment="1">
      <alignment horizontal="left" vertical="center" wrapText="1"/>
    </xf>
    <xf numFmtId="0" fontId="26" fillId="5" borderId="21" xfId="0" applyFont="1" applyFill="1" applyBorder="1" applyAlignment="1">
      <alignment horizontal="left" vertical="center" wrapText="1"/>
    </xf>
    <xf numFmtId="0" fontId="16" fillId="5" borderId="20" xfId="0" applyFont="1" applyFill="1" applyBorder="1" applyAlignment="1">
      <alignment horizontal="justify" vertical="center" wrapText="1"/>
    </xf>
    <xf numFmtId="0" fontId="16" fillId="5" borderId="22" xfId="0" applyFont="1" applyFill="1" applyBorder="1" applyAlignment="1">
      <alignment horizontal="justify" vertical="center" wrapText="1"/>
    </xf>
    <xf numFmtId="0" fontId="16" fillId="5" borderId="21" xfId="0" applyFont="1" applyFill="1" applyBorder="1" applyAlignment="1">
      <alignment horizontal="justify" vertical="center" wrapText="1"/>
    </xf>
    <xf numFmtId="0" fontId="16" fillId="5" borderId="20"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26" fillId="5" borderId="1" xfId="0" applyFont="1" applyFill="1" applyBorder="1" applyAlignment="1">
      <alignment horizontal="justify" vertical="center" wrapText="1"/>
    </xf>
    <xf numFmtId="9" fontId="26" fillId="5" borderId="1" xfId="0" applyNumberFormat="1" applyFont="1" applyFill="1" applyBorder="1" applyAlignment="1">
      <alignment horizontal="center" vertical="center"/>
    </xf>
    <xf numFmtId="9" fontId="26" fillId="5" borderId="1" xfId="0" applyNumberFormat="1" applyFont="1" applyFill="1" applyBorder="1" applyAlignment="1">
      <alignment horizontal="center" vertical="center" wrapText="1"/>
    </xf>
    <xf numFmtId="0" fontId="14" fillId="6" borderId="20" xfId="4" applyFont="1" applyFill="1" applyBorder="1" applyAlignment="1">
      <alignment horizontal="center" vertical="center" textRotation="90" wrapText="1"/>
    </xf>
    <xf numFmtId="0" fontId="14" fillId="6" borderId="22" xfId="4" applyFont="1" applyFill="1" applyBorder="1" applyAlignment="1">
      <alignment horizontal="center" vertical="center" textRotation="90" wrapText="1"/>
    </xf>
    <xf numFmtId="0" fontId="14" fillId="6" borderId="21" xfId="4" applyFont="1" applyFill="1" applyBorder="1" applyAlignment="1">
      <alignment horizontal="center" vertical="center" textRotation="90" wrapText="1"/>
    </xf>
    <xf numFmtId="0" fontId="16" fillId="5" borderId="20" xfId="0" applyFont="1" applyFill="1" applyBorder="1" applyAlignment="1">
      <alignment horizontal="left" vertical="center" wrapText="1"/>
    </xf>
    <xf numFmtId="0" fontId="16" fillId="5" borderId="22" xfId="0" applyFont="1" applyFill="1" applyBorder="1" applyAlignment="1">
      <alignment horizontal="left" vertical="center" wrapText="1"/>
    </xf>
    <xf numFmtId="0" fontId="16" fillId="5" borderId="21" xfId="0" applyFont="1" applyFill="1" applyBorder="1" applyAlignment="1">
      <alignment horizontal="left" vertical="center" wrapText="1"/>
    </xf>
    <xf numFmtId="1" fontId="43" fillId="5" borderId="20" xfId="3" applyNumberFormat="1" applyFont="1" applyFill="1" applyBorder="1" applyAlignment="1">
      <alignment horizontal="center" vertical="center" wrapText="1"/>
    </xf>
    <xf numFmtId="1" fontId="43" fillId="5" borderId="22" xfId="3" applyNumberFormat="1" applyFont="1" applyFill="1" applyBorder="1" applyAlignment="1">
      <alignment horizontal="center" vertical="center" wrapText="1"/>
    </xf>
    <xf numFmtId="1" fontId="43" fillId="5" borderId="21" xfId="3" applyNumberFormat="1" applyFont="1" applyFill="1" applyBorder="1" applyAlignment="1">
      <alignment horizontal="center" vertical="center" wrapText="1"/>
    </xf>
    <xf numFmtId="9" fontId="16" fillId="5" borderId="1" xfId="0" applyNumberFormat="1" applyFont="1" applyFill="1" applyBorder="1" applyAlignment="1">
      <alignment horizontal="center" vertical="center" wrapText="1"/>
    </xf>
    <xf numFmtId="0" fontId="26" fillId="5" borderId="20" xfId="0" applyFont="1" applyFill="1" applyBorder="1" applyAlignment="1">
      <alignment horizontal="justify" vertical="center" wrapText="1"/>
    </xf>
    <xf numFmtId="0" fontId="26" fillId="5" borderId="22" xfId="0" applyFont="1" applyFill="1" applyBorder="1" applyAlignment="1">
      <alignment horizontal="justify" vertical="center" wrapText="1"/>
    </xf>
    <xf numFmtId="0" fontId="26" fillId="5" borderId="21" xfId="0" applyFont="1" applyFill="1" applyBorder="1" applyAlignment="1">
      <alignment horizontal="justify" vertical="center"/>
    </xf>
    <xf numFmtId="0" fontId="30" fillId="3" borderId="20" xfId="0" applyFont="1" applyFill="1" applyBorder="1" applyAlignment="1">
      <alignment horizontal="justify" vertical="center" wrapText="1"/>
    </xf>
    <xf numFmtId="0" fontId="30" fillId="3" borderId="22" xfId="0" applyFont="1" applyFill="1" applyBorder="1" applyAlignment="1">
      <alignment horizontal="justify" vertical="center" wrapText="1"/>
    </xf>
    <xf numFmtId="0" fontId="30" fillId="3" borderId="21" xfId="0" applyFont="1" applyFill="1" applyBorder="1" applyAlignment="1">
      <alignment horizontal="justify" vertical="center" wrapText="1"/>
    </xf>
    <xf numFmtId="0" fontId="30" fillId="3" borderId="20" xfId="0" applyFont="1" applyFill="1" applyBorder="1" applyAlignment="1">
      <alignment horizontal="center" vertical="center" wrapText="1"/>
    </xf>
    <xf numFmtId="0" fontId="30" fillId="3" borderId="22" xfId="0" applyFont="1" applyFill="1" applyBorder="1" applyAlignment="1">
      <alignment horizontal="center" vertical="center" wrapText="1"/>
    </xf>
    <xf numFmtId="0" fontId="30" fillId="3" borderId="2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5" borderId="1" xfId="0" applyFont="1" applyFill="1" applyBorder="1" applyAlignment="1">
      <alignment horizontal="justify" vertical="center" wrapText="1"/>
    </xf>
    <xf numFmtId="9" fontId="26" fillId="0" borderId="20" xfId="0" applyNumberFormat="1" applyFont="1" applyBorder="1" applyAlignment="1">
      <alignment horizontal="center" vertical="center"/>
    </xf>
    <xf numFmtId="9" fontId="26" fillId="0" borderId="22" xfId="0" applyNumberFormat="1" applyFont="1" applyBorder="1" applyAlignment="1">
      <alignment horizontal="center" vertical="center"/>
    </xf>
    <xf numFmtId="9" fontId="26" fillId="0" borderId="21" xfId="0" applyNumberFormat="1" applyFont="1" applyBorder="1" applyAlignment="1">
      <alignment horizontal="center" vertical="center"/>
    </xf>
    <xf numFmtId="9" fontId="16" fillId="0" borderId="20" xfId="0" applyNumberFormat="1" applyFont="1" applyBorder="1" applyAlignment="1">
      <alignment horizontal="center" vertical="center"/>
    </xf>
    <xf numFmtId="9" fontId="16" fillId="0" borderId="22" xfId="0" applyNumberFormat="1" applyFont="1" applyBorder="1" applyAlignment="1">
      <alignment horizontal="center" vertical="center"/>
    </xf>
    <xf numFmtId="9" fontId="16" fillId="0" borderId="21" xfId="0" applyNumberFormat="1" applyFont="1" applyBorder="1" applyAlignment="1">
      <alignment horizontal="center" vertical="center"/>
    </xf>
    <xf numFmtId="0" fontId="26" fillId="5" borderId="21" xfId="0" applyFont="1" applyFill="1" applyBorder="1" applyAlignment="1">
      <alignment horizontal="justify" vertical="center" wrapText="1"/>
    </xf>
    <xf numFmtId="0" fontId="14" fillId="7" borderId="20" xfId="4" applyFont="1" applyFill="1" applyBorder="1" applyAlignment="1">
      <alignment horizontal="center" vertical="center" textRotation="90" wrapText="1"/>
    </xf>
    <xf numFmtId="0" fontId="14" fillId="7" borderId="22" xfId="4" applyFont="1" applyFill="1" applyBorder="1" applyAlignment="1">
      <alignment horizontal="center" vertical="center" textRotation="90" wrapText="1"/>
    </xf>
    <xf numFmtId="0" fontId="14" fillId="7" borderId="21" xfId="4" applyFont="1" applyFill="1" applyBorder="1" applyAlignment="1">
      <alignment horizontal="center" vertical="center" textRotation="90" wrapText="1"/>
    </xf>
    <xf numFmtId="0" fontId="26" fillId="5" borderId="20" xfId="0" applyFont="1" applyFill="1" applyBorder="1" applyAlignment="1">
      <alignment horizontal="center" vertical="center"/>
    </xf>
    <xf numFmtId="0" fontId="26" fillId="5" borderId="22" xfId="0" applyFont="1" applyFill="1" applyBorder="1" applyAlignment="1">
      <alignment horizontal="center" vertical="center"/>
    </xf>
    <xf numFmtId="0" fontId="30" fillId="3" borderId="20" xfId="0" applyFont="1" applyFill="1" applyBorder="1" applyAlignment="1">
      <alignment horizontal="center" wrapText="1"/>
    </xf>
    <xf numFmtId="0" fontId="30" fillId="3" borderId="22" xfId="0" applyFont="1" applyFill="1" applyBorder="1" applyAlignment="1">
      <alignment horizontal="center" wrapText="1"/>
    </xf>
    <xf numFmtId="0" fontId="30" fillId="3" borderId="21" xfId="0" applyFont="1" applyFill="1" applyBorder="1" applyAlignment="1">
      <alignment horizontal="center" wrapText="1"/>
    </xf>
    <xf numFmtId="0" fontId="40" fillId="3" borderId="20" xfId="0" applyFont="1" applyFill="1" applyBorder="1" applyAlignment="1">
      <alignment horizontal="center" wrapText="1"/>
    </xf>
    <xf numFmtId="0" fontId="40" fillId="3" borderId="22" xfId="0" applyFont="1" applyFill="1" applyBorder="1" applyAlignment="1">
      <alignment horizontal="center" wrapText="1"/>
    </xf>
    <xf numFmtId="0" fontId="40" fillId="3" borderId="21" xfId="0" applyFont="1" applyFill="1" applyBorder="1" applyAlignment="1">
      <alignment horizontal="center" wrapText="1"/>
    </xf>
    <xf numFmtId="0" fontId="40" fillId="5" borderId="20" xfId="0" applyFont="1" applyFill="1" applyBorder="1" applyAlignment="1">
      <alignment horizontal="center" vertical="center" wrapText="1"/>
    </xf>
    <xf numFmtId="0" fontId="40" fillId="5" borderId="22" xfId="0" applyFont="1" applyFill="1" applyBorder="1" applyAlignment="1">
      <alignment horizontal="center" vertical="center" wrapText="1"/>
    </xf>
    <xf numFmtId="1" fontId="43" fillId="5" borderId="22" xfId="0" applyNumberFormat="1" applyFont="1" applyFill="1" applyBorder="1" applyAlignment="1">
      <alignment horizontal="center" vertical="center" wrapText="1"/>
    </xf>
    <xf numFmtId="0" fontId="4" fillId="3" borderId="22" xfId="4" applyFont="1" applyFill="1" applyBorder="1" applyAlignment="1">
      <alignment horizontal="center" vertical="center" wrapText="1"/>
    </xf>
    <xf numFmtId="14" fontId="18" fillId="10" borderId="20" xfId="0" applyNumberFormat="1" applyFont="1" applyFill="1" applyBorder="1" applyAlignment="1">
      <alignment horizontal="center" vertical="center" wrapText="1"/>
    </xf>
    <xf numFmtId="14" fontId="18" fillId="10" borderId="22" xfId="0" applyNumberFormat="1" applyFont="1" applyFill="1" applyBorder="1" applyAlignment="1">
      <alignment horizontal="center" vertical="center" wrapText="1"/>
    </xf>
    <xf numFmtId="14" fontId="18" fillId="10" borderId="21" xfId="0" applyNumberFormat="1" applyFont="1" applyFill="1" applyBorder="1" applyAlignment="1">
      <alignment horizontal="center" vertical="center" wrapText="1"/>
    </xf>
    <xf numFmtId="0" fontId="37" fillId="10" borderId="1" xfId="0" applyFont="1" applyFill="1" applyBorder="1" applyAlignment="1">
      <alignment horizontal="justify" vertical="center" wrapText="1"/>
    </xf>
    <xf numFmtId="0" fontId="22" fillId="3" borderId="20" xfId="0" applyFont="1" applyFill="1" applyBorder="1" applyAlignment="1">
      <alignment horizontal="justify" vertical="center" wrapText="1"/>
    </xf>
    <xf numFmtId="0" fontId="22" fillId="3" borderId="22" xfId="0" applyFont="1" applyFill="1" applyBorder="1" applyAlignment="1">
      <alignment horizontal="justify" vertical="center" wrapText="1"/>
    </xf>
    <xf numFmtId="0" fontId="22" fillId="3" borderId="21" xfId="0" applyFont="1" applyFill="1" applyBorder="1" applyAlignment="1">
      <alignment horizontal="justify" vertical="center" wrapText="1"/>
    </xf>
    <xf numFmtId="14" fontId="42" fillId="10" borderId="20" xfId="0" applyNumberFormat="1" applyFont="1" applyFill="1" applyBorder="1" applyAlignment="1">
      <alignment horizontal="center" vertical="center" wrapText="1"/>
    </xf>
    <xf numFmtId="14" fontId="42" fillId="10" borderId="22" xfId="0" applyNumberFormat="1" applyFont="1" applyFill="1" applyBorder="1" applyAlignment="1">
      <alignment horizontal="center" vertical="center" wrapText="1"/>
    </xf>
    <xf numFmtId="14" fontId="42" fillId="10" borderId="21" xfId="0" applyNumberFormat="1" applyFont="1" applyFill="1" applyBorder="1" applyAlignment="1">
      <alignment horizontal="center" vertical="center" wrapText="1"/>
    </xf>
    <xf numFmtId="0" fontId="18" fillId="10" borderId="1" xfId="0" applyFont="1" applyFill="1" applyBorder="1" applyAlignment="1">
      <alignment horizontal="justify" vertical="center" wrapText="1"/>
    </xf>
    <xf numFmtId="0" fontId="18" fillId="10" borderId="1" xfId="0" applyFont="1" applyFill="1" applyBorder="1" applyAlignment="1">
      <alignment horizontal="center" vertical="center" wrapText="1"/>
    </xf>
    <xf numFmtId="9" fontId="37" fillId="10" borderId="20" xfId="0" applyNumberFormat="1" applyFont="1" applyFill="1" applyBorder="1" applyAlignment="1">
      <alignment horizontal="center" vertical="center"/>
    </xf>
    <xf numFmtId="9" fontId="37" fillId="10" borderId="22" xfId="0" applyNumberFormat="1" applyFont="1" applyFill="1" applyBorder="1" applyAlignment="1">
      <alignment horizontal="center" vertical="center"/>
    </xf>
    <xf numFmtId="9" fontId="37" fillId="10" borderId="21" xfId="0" applyNumberFormat="1" applyFont="1" applyFill="1" applyBorder="1" applyAlignment="1">
      <alignment horizontal="center" vertical="center"/>
    </xf>
    <xf numFmtId="0" fontId="84" fillId="13" borderId="20" xfId="0" applyFont="1" applyFill="1" applyBorder="1" applyAlignment="1">
      <alignment horizontal="center" vertical="center" textRotation="90" wrapText="1"/>
    </xf>
    <xf numFmtId="0" fontId="84" fillId="13" borderId="22" xfId="0" applyFont="1" applyFill="1" applyBorder="1" applyAlignment="1">
      <alignment horizontal="center" vertical="center" textRotation="90" wrapText="1"/>
    </xf>
    <xf numFmtId="0" fontId="84" fillId="13" borderId="21" xfId="0" applyFont="1" applyFill="1" applyBorder="1" applyAlignment="1">
      <alignment horizontal="center" vertical="center" textRotation="90" wrapText="1"/>
    </xf>
    <xf numFmtId="0" fontId="18" fillId="10" borderId="20" xfId="0" applyFont="1" applyFill="1" applyBorder="1" applyAlignment="1">
      <alignment horizontal="center" vertical="center" wrapText="1"/>
    </xf>
    <xf numFmtId="0" fontId="18" fillId="10" borderId="22" xfId="0" applyFont="1" applyFill="1" applyBorder="1" applyAlignment="1">
      <alignment horizontal="center" vertical="center" wrapText="1"/>
    </xf>
    <xf numFmtId="0" fontId="18" fillId="10" borderId="21" xfId="0" applyFont="1" applyFill="1" applyBorder="1" applyAlignment="1">
      <alignment horizontal="center" vertical="center" wrapText="1"/>
    </xf>
    <xf numFmtId="0" fontId="14" fillId="3" borderId="1" xfId="4" applyFont="1" applyFill="1" applyBorder="1" applyAlignment="1">
      <alignment horizontal="center" vertical="center" wrapText="1"/>
    </xf>
    <xf numFmtId="0" fontId="14" fillId="3" borderId="20" xfId="4" applyFont="1" applyFill="1" applyBorder="1" applyAlignment="1">
      <alignment horizontal="center" vertical="center" wrapText="1"/>
    </xf>
    <xf numFmtId="0" fontId="14" fillId="3" borderId="22" xfId="4" applyFont="1" applyFill="1" applyBorder="1" applyAlignment="1">
      <alignment horizontal="center" vertical="center" wrapText="1"/>
    </xf>
    <xf numFmtId="0" fontId="14" fillId="3" borderId="21" xfId="4" applyFont="1" applyFill="1" applyBorder="1" applyAlignment="1">
      <alignment horizontal="center" vertical="center" wrapText="1"/>
    </xf>
    <xf numFmtId="1" fontId="41" fillId="10" borderId="22" xfId="0" applyNumberFormat="1" applyFont="1" applyFill="1" applyBorder="1" applyAlignment="1">
      <alignment horizontal="center" vertical="center" wrapText="1"/>
    </xf>
    <xf numFmtId="0" fontId="37" fillId="10" borderId="1" xfId="0" applyFont="1" applyFill="1" applyBorder="1" applyAlignment="1">
      <alignment horizontal="center" vertical="center" wrapText="1"/>
    </xf>
    <xf numFmtId="0" fontId="42" fillId="10" borderId="1" xfId="0" applyFont="1" applyFill="1" applyBorder="1" applyAlignment="1">
      <alignment horizontal="center" vertical="center" wrapText="1"/>
    </xf>
    <xf numFmtId="0" fontId="38" fillId="12" borderId="20" xfId="0" applyFont="1" applyFill="1" applyBorder="1" applyAlignment="1">
      <alignment horizontal="center" vertical="center" textRotation="90" wrapText="1"/>
    </xf>
    <xf numFmtId="0" fontId="38" fillId="12" borderId="22" xfId="0" applyFont="1" applyFill="1" applyBorder="1" applyAlignment="1">
      <alignment horizontal="center" vertical="center" textRotation="90" wrapText="1"/>
    </xf>
    <xf numFmtId="0" fontId="38" fillId="12" borderId="21" xfId="0" applyFont="1" applyFill="1" applyBorder="1" applyAlignment="1">
      <alignment horizontal="center" vertical="center" textRotation="90" wrapText="1"/>
    </xf>
    <xf numFmtId="0" fontId="37" fillId="10" borderId="20" xfId="0" applyFont="1" applyFill="1" applyBorder="1" applyAlignment="1">
      <alignment horizontal="justify" vertical="center" wrapText="1"/>
    </xf>
    <xf numFmtId="0" fontId="37" fillId="10" borderId="22" xfId="0" applyFont="1" applyFill="1" applyBorder="1" applyAlignment="1">
      <alignment horizontal="justify" vertical="center" wrapText="1"/>
    </xf>
    <xf numFmtId="0" fontId="37" fillId="10" borderId="21" xfId="0" applyFont="1" applyFill="1" applyBorder="1" applyAlignment="1">
      <alignment horizontal="justify" vertical="center" wrapText="1"/>
    </xf>
    <xf numFmtId="0" fontId="37" fillId="10" borderId="22" xfId="0" applyFont="1" applyFill="1" applyBorder="1" applyAlignment="1">
      <alignment horizontal="center" vertical="center" wrapText="1"/>
    </xf>
    <xf numFmtId="0" fontId="40" fillId="3" borderId="20" xfId="4" applyFont="1" applyFill="1" applyBorder="1" applyAlignment="1">
      <alignment horizontal="justify" vertical="center"/>
    </xf>
    <xf numFmtId="0" fontId="5" fillId="3" borderId="22" xfId="4" applyFont="1" applyFill="1" applyBorder="1" applyAlignment="1">
      <alignment horizontal="justify" vertical="center"/>
    </xf>
    <xf numFmtId="0" fontId="5" fillId="3" borderId="21" xfId="4" applyFont="1" applyFill="1" applyBorder="1" applyAlignment="1">
      <alignment horizontal="justify" vertical="center"/>
    </xf>
    <xf numFmtId="0" fontId="36" fillId="11" borderId="1" xfId="0" applyFont="1" applyFill="1" applyBorder="1" applyAlignment="1">
      <alignment horizontal="center" vertical="center"/>
    </xf>
    <xf numFmtId="9" fontId="37" fillId="10" borderId="1" xfId="0" applyNumberFormat="1" applyFont="1" applyFill="1" applyBorder="1" applyAlignment="1">
      <alignment horizontal="center" vertical="center"/>
    </xf>
    <xf numFmtId="0" fontId="22" fillId="3" borderId="20" xfId="0" applyFont="1" applyFill="1" applyBorder="1" applyAlignment="1">
      <alignment horizontal="center" vertical="center" wrapText="1"/>
    </xf>
    <xf numFmtId="0" fontId="22" fillId="3" borderId="22" xfId="0" applyFont="1" applyFill="1" applyBorder="1" applyAlignment="1">
      <alignment horizontal="center" vertical="center" wrapText="1"/>
    </xf>
    <xf numFmtId="14" fontId="20" fillId="3" borderId="20" xfId="0" applyNumberFormat="1" applyFont="1" applyFill="1" applyBorder="1" applyAlignment="1">
      <alignment horizontal="justify" vertical="center" wrapText="1"/>
    </xf>
    <xf numFmtId="14" fontId="20" fillId="3" borderId="22" xfId="0" applyNumberFormat="1" applyFont="1" applyFill="1" applyBorder="1" applyAlignment="1">
      <alignment horizontal="justify" vertical="center" wrapText="1"/>
    </xf>
    <xf numFmtId="14" fontId="20" fillId="3" borderId="21" xfId="0" applyNumberFormat="1" applyFont="1" applyFill="1" applyBorder="1" applyAlignment="1">
      <alignment horizontal="justify" vertical="center" wrapText="1"/>
    </xf>
    <xf numFmtId="0" fontId="20"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1" fontId="35" fillId="3" borderId="20" xfId="3" applyNumberFormat="1" applyFont="1" applyFill="1" applyBorder="1" applyAlignment="1">
      <alignment horizontal="center" vertical="center" wrapText="1"/>
    </xf>
    <xf numFmtId="1" fontId="35" fillId="3" borderId="22" xfId="3" applyNumberFormat="1" applyFont="1" applyFill="1" applyBorder="1" applyAlignment="1">
      <alignment horizontal="center" vertical="center" wrapText="1"/>
    </xf>
    <xf numFmtId="9" fontId="37" fillId="3" borderId="1" xfId="0" applyNumberFormat="1" applyFont="1" applyFill="1" applyBorder="1" applyAlignment="1">
      <alignment horizontal="center" vertical="center"/>
    </xf>
    <xf numFmtId="0" fontId="38" fillId="8" borderId="1" xfId="4" applyFont="1" applyFill="1" applyBorder="1" applyAlignment="1">
      <alignment horizontal="center" vertical="center" textRotation="90" wrapText="1"/>
    </xf>
    <xf numFmtId="0" fontId="23" fillId="0" borderId="1" xfId="0" applyFont="1" applyBorder="1" applyAlignment="1">
      <alignment horizontal="center" vertical="center" wrapText="1"/>
    </xf>
    <xf numFmtId="0" fontId="36" fillId="3" borderId="1" xfId="0" applyFont="1" applyFill="1" applyBorder="1" applyAlignment="1">
      <alignment horizontal="center" vertical="center"/>
    </xf>
    <xf numFmtId="1" fontId="35" fillId="3" borderId="21" xfId="3" applyNumberFormat="1" applyFont="1" applyFill="1" applyBorder="1" applyAlignment="1">
      <alignment horizontal="center" vertical="center" wrapText="1"/>
    </xf>
    <xf numFmtId="0" fontId="38" fillId="8" borderId="20" xfId="4" applyFont="1" applyFill="1" applyBorder="1" applyAlignment="1">
      <alignment horizontal="center" vertical="center" textRotation="90" wrapText="1"/>
    </xf>
    <xf numFmtId="0" fontId="38" fillId="8" borderId="22" xfId="4" applyFont="1" applyFill="1" applyBorder="1" applyAlignment="1">
      <alignment horizontal="center" vertical="center" textRotation="90" wrapText="1"/>
    </xf>
    <xf numFmtId="0" fontId="38" fillId="8" borderId="21" xfId="4" applyFont="1" applyFill="1" applyBorder="1" applyAlignment="1">
      <alignment horizontal="center" vertical="center" textRotation="90" wrapText="1"/>
    </xf>
    <xf numFmtId="0" fontId="23" fillId="0" borderId="20"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1" xfId="0" applyFont="1" applyBorder="1" applyAlignment="1">
      <alignment horizontal="center" vertical="center" wrapText="1"/>
    </xf>
    <xf numFmtId="0" fontId="15" fillId="3" borderId="1" xfId="0" applyFont="1" applyFill="1" applyBorder="1" applyAlignment="1">
      <alignment horizontal="center" vertical="center" wrapText="1"/>
    </xf>
    <xf numFmtId="0" fontId="8" fillId="3" borderId="20" xfId="4" applyFont="1" applyFill="1" applyBorder="1" applyAlignment="1">
      <alignment horizontal="center" vertical="center" wrapText="1"/>
    </xf>
    <xf numFmtId="0" fontId="8" fillId="3" borderId="22" xfId="4" applyFont="1" applyFill="1" applyBorder="1" applyAlignment="1">
      <alignment horizontal="center" vertical="center" wrapText="1"/>
    </xf>
    <xf numFmtId="0" fontId="8" fillId="3" borderId="21" xfId="4" applyFont="1" applyFill="1" applyBorder="1" applyAlignment="1">
      <alignment horizontal="center" vertical="center" wrapText="1"/>
    </xf>
    <xf numFmtId="0" fontId="31" fillId="0" borderId="22" xfId="0" applyFont="1" applyBorder="1" applyAlignment="1">
      <alignment horizontal="center" vertical="center" wrapText="1"/>
    </xf>
    <xf numFmtId="1" fontId="27" fillId="3" borderId="20" xfId="1" applyNumberFormat="1" applyFont="1" applyFill="1" applyBorder="1" applyAlignment="1">
      <alignment horizontal="center" vertical="center" wrapText="1"/>
    </xf>
    <xf numFmtId="1" fontId="27" fillId="3" borderId="22" xfId="1" applyNumberFormat="1" applyFont="1" applyFill="1" applyBorder="1" applyAlignment="1">
      <alignment horizontal="center" vertical="center" wrapText="1"/>
    </xf>
    <xf numFmtId="1" fontId="27" fillId="3" borderId="21" xfId="1" applyNumberFormat="1" applyFont="1" applyFill="1" applyBorder="1" applyAlignment="1">
      <alignment horizontal="center" vertical="center" wrapText="1"/>
    </xf>
    <xf numFmtId="0" fontId="15" fillId="3" borderId="22" xfId="0" applyFont="1" applyFill="1" applyBorder="1" applyAlignment="1">
      <alignment horizontal="center" vertical="center" wrapText="1"/>
    </xf>
    <xf numFmtId="0" fontId="8" fillId="3" borderId="20" xfId="4" applyFont="1" applyFill="1" applyBorder="1" applyAlignment="1">
      <alignment horizontal="center" vertical="center"/>
    </xf>
    <xf numFmtId="0" fontId="8" fillId="3" borderId="22" xfId="4" applyFont="1" applyFill="1" applyBorder="1" applyAlignment="1">
      <alignment horizontal="center" vertical="center"/>
    </xf>
    <xf numFmtId="0" fontId="8" fillId="3" borderId="21" xfId="4" applyFont="1" applyFill="1" applyBorder="1" applyAlignment="1">
      <alignment horizontal="center" vertical="center"/>
    </xf>
    <xf numFmtId="0" fontId="39" fillId="0" borderId="1" xfId="0" applyFont="1" applyBorder="1" applyAlignment="1">
      <alignment horizontal="center" vertical="center"/>
    </xf>
    <xf numFmtId="14" fontId="17" fillId="3" borderId="1" xfId="0" applyNumberFormat="1" applyFont="1" applyFill="1" applyBorder="1" applyAlignment="1">
      <alignment horizontal="center" vertical="top" wrapText="1"/>
    </xf>
    <xf numFmtId="0" fontId="14" fillId="8" borderId="1" xfId="4" applyFont="1" applyFill="1" applyBorder="1" applyAlignment="1">
      <alignment horizontal="center" vertical="center" textRotation="90" wrapText="1"/>
    </xf>
    <xf numFmtId="0" fontId="36" fillId="0" borderId="1" xfId="0" applyFont="1" applyBorder="1" applyAlignment="1">
      <alignment horizontal="center" vertical="center"/>
    </xf>
    <xf numFmtId="0" fontId="32" fillId="0" borderId="1" xfId="0" applyFont="1" applyBorder="1" applyAlignment="1">
      <alignment horizontal="left" vertical="center" wrapText="1"/>
    </xf>
    <xf numFmtId="0" fontId="30" fillId="5" borderId="1" xfId="0" applyFont="1" applyFill="1" applyBorder="1" applyAlignment="1">
      <alignment horizontal="center" vertical="center"/>
    </xf>
    <xf numFmtId="0" fontId="17" fillId="3" borderId="20" xfId="0" applyFont="1" applyFill="1" applyBorder="1" applyAlignment="1">
      <alignment horizontal="justify" vertical="center" wrapText="1"/>
    </xf>
    <xf numFmtId="0" fontId="17" fillId="3" borderId="21" xfId="0" applyFont="1" applyFill="1" applyBorder="1" applyAlignment="1">
      <alignment horizontal="justify" vertical="center" wrapText="1"/>
    </xf>
    <xf numFmtId="14" fontId="17" fillId="3" borderId="20" xfId="0" applyNumberFormat="1" applyFont="1" applyFill="1" applyBorder="1" applyAlignment="1">
      <alignment horizontal="justify" vertical="center" wrapText="1"/>
    </xf>
    <xf numFmtId="14" fontId="17" fillId="3" borderId="21" xfId="0" applyNumberFormat="1" applyFont="1" applyFill="1" applyBorder="1" applyAlignment="1">
      <alignment horizontal="justify" vertical="center" wrapText="1"/>
    </xf>
    <xf numFmtId="0" fontId="29" fillId="3" borderId="20" xfId="0" applyFont="1" applyFill="1" applyBorder="1" applyAlignment="1">
      <alignment horizontal="left" vertical="center" wrapText="1"/>
    </xf>
    <xf numFmtId="0" fontId="29" fillId="3" borderId="21" xfId="0" applyFont="1" applyFill="1" applyBorder="1" applyAlignment="1">
      <alignment horizontal="left" vertical="center" wrapText="1"/>
    </xf>
    <xf numFmtId="9" fontId="15" fillId="5" borderId="1" xfId="0" applyNumberFormat="1" applyFont="1" applyFill="1" applyBorder="1" applyAlignment="1">
      <alignment horizontal="center" vertical="center"/>
    </xf>
    <xf numFmtId="0" fontId="25" fillId="0" borderId="1" xfId="0" applyFont="1" applyBorder="1" applyAlignment="1">
      <alignment horizontal="center" vertical="center"/>
    </xf>
    <xf numFmtId="0" fontId="15" fillId="3" borderId="1" xfId="0" applyFont="1" applyFill="1" applyBorder="1" applyAlignment="1">
      <alignment horizontal="justify" vertical="center"/>
    </xf>
    <xf numFmtId="14" fontId="17" fillId="3" borderId="20" xfId="0" applyNumberFormat="1" applyFont="1" applyFill="1" applyBorder="1" applyAlignment="1">
      <alignment horizontal="left" vertical="center" wrapText="1"/>
    </xf>
    <xf numFmtId="14" fontId="17" fillId="3" borderId="21" xfId="0" applyNumberFormat="1" applyFont="1" applyFill="1" applyBorder="1" applyAlignment="1">
      <alignment horizontal="left" vertical="center" wrapText="1"/>
    </xf>
    <xf numFmtId="14" fontId="20" fillId="3" borderId="20" xfId="0" applyNumberFormat="1" applyFont="1" applyFill="1" applyBorder="1" applyAlignment="1">
      <alignment horizontal="left" vertical="center" wrapText="1"/>
    </xf>
    <xf numFmtId="14" fontId="20" fillId="3" borderId="21" xfId="0" applyNumberFormat="1" applyFont="1" applyFill="1" applyBorder="1" applyAlignment="1">
      <alignment horizontal="left" vertical="center" wrapText="1"/>
    </xf>
    <xf numFmtId="0" fontId="4" fillId="3" borderId="20" xfId="0" applyFont="1" applyFill="1" applyBorder="1" applyAlignment="1">
      <alignment horizontal="center" vertical="center" wrapText="1"/>
    </xf>
    <xf numFmtId="0" fontId="4" fillId="3" borderId="21" xfId="0" applyFont="1" applyFill="1" applyBorder="1" applyAlignment="1">
      <alignment horizontal="center" vertical="center" wrapText="1"/>
    </xf>
    <xf numFmtId="1" fontId="5" fillId="3" borderId="20" xfId="4" applyNumberFormat="1" applyFont="1" applyFill="1" applyBorder="1" applyAlignment="1">
      <alignment horizontal="center" vertical="center" wrapText="1"/>
    </xf>
    <xf numFmtId="1" fontId="5" fillId="3" borderId="22" xfId="4" applyNumberFormat="1" applyFont="1" applyFill="1" applyBorder="1" applyAlignment="1">
      <alignment horizontal="center" vertical="center" wrapText="1"/>
    </xf>
    <xf numFmtId="1" fontId="5" fillId="3" borderId="21" xfId="4" applyNumberFormat="1" applyFont="1" applyFill="1" applyBorder="1" applyAlignment="1">
      <alignment horizontal="center" vertical="center" wrapText="1"/>
    </xf>
    <xf numFmtId="0" fontId="19" fillId="3" borderId="20" xfId="4" applyFont="1" applyFill="1" applyBorder="1" applyAlignment="1">
      <alignment horizontal="center" vertical="center" textRotation="90" wrapText="1"/>
    </xf>
    <xf numFmtId="0" fontId="19" fillId="3" borderId="22" xfId="4" applyFont="1" applyFill="1" applyBorder="1" applyAlignment="1">
      <alignment horizontal="center" vertical="center" textRotation="90" wrapText="1"/>
    </xf>
    <xf numFmtId="0" fontId="19" fillId="3" borderId="21" xfId="4" applyFont="1" applyFill="1" applyBorder="1" applyAlignment="1">
      <alignment horizontal="center" vertical="center" textRotation="90" wrapText="1"/>
    </xf>
    <xf numFmtId="0" fontId="9" fillId="3" borderId="1" xfId="4" applyFont="1" applyFill="1" applyBorder="1" applyAlignment="1">
      <alignment horizontal="center" vertical="center" wrapText="1"/>
    </xf>
    <xf numFmtId="0" fontId="5" fillId="3" borderId="1" xfId="4" applyFont="1" applyFill="1" applyBorder="1" applyAlignment="1">
      <alignment horizontal="center" vertical="center" wrapText="1"/>
    </xf>
    <xf numFmtId="0" fontId="38" fillId="7" borderId="20" xfId="4" applyFont="1" applyFill="1" applyBorder="1" applyAlignment="1">
      <alignment horizontal="center" vertical="center" textRotation="90" wrapText="1"/>
    </xf>
    <xf numFmtId="0" fontId="38" fillId="7" borderId="21" xfId="4" applyFont="1" applyFill="1" applyBorder="1" applyAlignment="1">
      <alignment horizontal="center" vertical="center" textRotation="90"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5" fillId="4" borderId="20" xfId="0" applyFont="1" applyFill="1" applyBorder="1" applyAlignment="1">
      <alignment horizontal="center" vertical="center"/>
    </xf>
    <xf numFmtId="1" fontId="10" fillId="4" borderId="20" xfId="4" applyNumberFormat="1" applyFont="1" applyFill="1" applyBorder="1" applyAlignment="1">
      <alignment horizontal="center" vertical="center" textRotation="90" wrapText="1"/>
    </xf>
    <xf numFmtId="1" fontId="10" fillId="4" borderId="21" xfId="4" applyNumberFormat="1" applyFont="1" applyFill="1" applyBorder="1" applyAlignment="1">
      <alignment horizontal="center" vertical="center" textRotation="90" wrapText="1"/>
    </xf>
    <xf numFmtId="0" fontId="6" fillId="4" borderId="10" xfId="0" applyFont="1" applyFill="1" applyBorder="1" applyAlignment="1">
      <alignment horizontal="left" vertical="center"/>
    </xf>
    <xf numFmtId="0" fontId="6" fillId="4" borderId="11" xfId="0" applyFont="1" applyFill="1" applyBorder="1" applyAlignment="1">
      <alignment horizontal="left" vertical="center"/>
    </xf>
    <xf numFmtId="0" fontId="6" fillId="4" borderId="19" xfId="0" applyFont="1" applyFill="1" applyBorder="1" applyAlignment="1">
      <alignment horizontal="left"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9" xfId="0" applyFont="1" applyFill="1" applyBorder="1" applyAlignment="1">
      <alignment horizontal="center" vertical="center"/>
    </xf>
    <xf numFmtId="0" fontId="5" fillId="4" borderId="1" xfId="4" applyFont="1" applyFill="1" applyBorder="1" applyAlignment="1">
      <alignment horizontal="center" vertical="center"/>
    </xf>
    <xf numFmtId="0" fontId="9" fillId="4" borderId="1" xfId="4" applyFont="1" applyFill="1" applyBorder="1" applyAlignment="1">
      <alignment horizontal="center" vertical="center" wrapText="1"/>
    </xf>
    <xf numFmtId="0" fontId="13" fillId="4" borderId="1" xfId="4"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0" xfId="0" applyFont="1" applyFill="1" applyAlignment="1">
      <alignment horizontal="center" vertical="center"/>
    </xf>
    <xf numFmtId="0" fontId="5" fillId="3" borderId="9"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6" fillId="0" borderId="18" xfId="0" applyFont="1" applyBorder="1" applyAlignment="1">
      <alignment horizontal="left" vertical="center"/>
    </xf>
  </cellXfs>
  <cellStyles count="5">
    <cellStyle name="Buena" xfId="4" builtinId="26"/>
    <cellStyle name="Millares" xfId="1" builtinId="3"/>
    <cellStyle name="Moneda" xfId="2" builtinId="4"/>
    <cellStyle name="Normal" xfId="0" builtinId="0"/>
    <cellStyle name="Porcentaje" xfId="3" builtinId="5"/>
  </cellStyles>
  <dxfs count="400">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theme="5"/>
        </patternFill>
      </fill>
    </dxf>
    <dxf>
      <font>
        <b/>
        <i val="0"/>
      </font>
      <fill>
        <patternFill>
          <bgColor rgb="FFFF000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
      <font>
        <color theme="0"/>
      </font>
      <fill>
        <patternFill>
          <bgColor rgb="FFFF0000"/>
        </patternFill>
      </fill>
    </dxf>
    <dxf>
      <fill>
        <patternFill>
          <bgColor rgb="FFF47914"/>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Ex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barChart>
        <c:barDir val="bar"/>
        <c:grouping val="clustered"/>
        <c:varyColors val="0"/>
        <c:ser>
          <c:idx val="0"/>
          <c:order val="0"/>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36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'Matriz de riesgos 2025'!$C$271:$C$275</c:f>
            </c:multiLvlStrRef>
          </c:cat>
          <c:val>
            <c:numRef>
              <c:f>'Matriz de riesgos 2025'!$D$271:$D$275</c:f>
            </c:numRef>
          </c:val>
          <c:extLst xmlns:c16r2="http://schemas.microsoft.com/office/drawing/2015/06/chart">
            <c:ext xmlns:c16="http://schemas.microsoft.com/office/drawing/2014/chart" uri="{C3380CC4-5D6E-409C-BE32-E72D297353CC}">
              <c16:uniqueId val="{00000000-7A9D-44D6-97EF-ABEA92249F23}"/>
            </c:ext>
          </c:extLst>
        </c:ser>
        <c:dLbls>
          <c:dLblPos val="outEnd"/>
          <c:showLegendKey val="0"/>
          <c:showVal val="1"/>
          <c:showCatName val="0"/>
          <c:showSerName val="0"/>
          <c:showPercent val="0"/>
          <c:showBubbleSize val="0"/>
        </c:dLbls>
        <c:gapWidth val="182"/>
        <c:axId val="511188064"/>
        <c:axId val="511188624"/>
      </c:barChart>
      <c:catAx>
        <c:axId val="5111880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3600" b="0" i="0" u="none" strike="noStrike" kern="1200" baseline="0">
                <a:solidFill>
                  <a:schemeClr val="tx1">
                    <a:lumMod val="65000"/>
                    <a:lumOff val="35000"/>
                  </a:schemeClr>
                </a:solidFill>
                <a:latin typeface="+mn-lt"/>
                <a:ea typeface="+mn-ea"/>
                <a:cs typeface="+mn-cs"/>
              </a:defRPr>
            </a:pPr>
            <a:endParaRPr lang="es-CO"/>
          </a:p>
        </c:txPr>
        <c:crossAx val="511188624"/>
        <c:crosses val="autoZero"/>
        <c:auto val="1"/>
        <c:lblAlgn val="ctr"/>
        <c:lblOffset val="100"/>
        <c:noMultiLvlLbl val="0"/>
      </c:catAx>
      <c:valAx>
        <c:axId val="5111886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3600" b="0" i="0" u="none" strike="noStrike" kern="1200" baseline="0">
                <a:solidFill>
                  <a:schemeClr val="tx1">
                    <a:lumMod val="65000"/>
                    <a:lumOff val="35000"/>
                  </a:schemeClr>
                </a:solidFill>
                <a:latin typeface="+mn-lt"/>
                <a:ea typeface="+mn-ea"/>
                <a:cs typeface="+mn-cs"/>
              </a:defRPr>
            </a:pPr>
            <a:endParaRPr lang="es-CO"/>
          </a:p>
        </c:txPr>
        <c:crossAx val="5111880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3600"/>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4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'Matriz de riesgos 2025'!$H$256:$H$259</c:f>
            </c:multiLvlStrRef>
          </c:cat>
          <c:val>
            <c:numRef>
              <c:f>'Matriz de riesgos 2025'!$J$256:$J$259</c:f>
            </c:numRef>
          </c:val>
          <c:extLst xmlns:c16r2="http://schemas.microsoft.com/office/drawing/2015/06/chart">
            <c:ext xmlns:c16="http://schemas.microsoft.com/office/drawing/2014/chart" uri="{C3380CC4-5D6E-409C-BE32-E72D297353CC}">
              <c16:uniqueId val="{00000008-9729-49C9-8AF3-266E2BE71A2B}"/>
            </c:ext>
          </c:extLst>
        </c:ser>
        <c:dLbls>
          <c:showLegendKey val="0"/>
          <c:showVal val="0"/>
          <c:showCatName val="0"/>
          <c:showSerName val="0"/>
          <c:showPercent val="0"/>
          <c:showBubbleSize val="0"/>
        </c:dLbls>
        <c:gapWidth val="219"/>
        <c:overlap val="-27"/>
        <c:axId val="511190864"/>
        <c:axId val="511191424"/>
      </c:barChart>
      <c:catAx>
        <c:axId val="511190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endParaRPr lang="es-CO"/>
          </a:p>
        </c:txPr>
        <c:crossAx val="511191424"/>
        <c:crosses val="autoZero"/>
        <c:auto val="1"/>
        <c:lblAlgn val="ctr"/>
        <c:lblOffset val="100"/>
        <c:noMultiLvlLbl val="0"/>
      </c:catAx>
      <c:valAx>
        <c:axId val="5111914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111908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4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'Matriz de riesgos 2025'!$H$263:$H$266</c:f>
            </c:multiLvlStrRef>
          </c:cat>
          <c:val>
            <c:numRef>
              <c:f>'Matriz de riesgos 2025'!$J$263:$J$266</c:f>
            </c:numRef>
          </c:val>
          <c:extLst xmlns:c16r2="http://schemas.microsoft.com/office/drawing/2015/06/chart">
            <c:ext xmlns:c16="http://schemas.microsoft.com/office/drawing/2014/chart" uri="{C3380CC4-5D6E-409C-BE32-E72D297353CC}">
              <c16:uniqueId val="{00000008-EFAB-4D55-AFC9-DAD3C39AE5DA}"/>
            </c:ext>
          </c:extLst>
        </c:ser>
        <c:dLbls>
          <c:dLblPos val="outEnd"/>
          <c:showLegendKey val="0"/>
          <c:showVal val="1"/>
          <c:showCatName val="0"/>
          <c:showSerName val="0"/>
          <c:showPercent val="0"/>
          <c:showBubbleSize val="0"/>
        </c:dLbls>
        <c:gapWidth val="219"/>
        <c:overlap val="-27"/>
        <c:axId val="511025440"/>
        <c:axId val="511026000"/>
      </c:barChart>
      <c:catAx>
        <c:axId val="511025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endParaRPr lang="es-CO"/>
          </a:p>
        </c:txPr>
        <c:crossAx val="511026000"/>
        <c:crosses val="autoZero"/>
        <c:auto val="1"/>
        <c:lblAlgn val="ctr"/>
        <c:lblOffset val="100"/>
        <c:noMultiLvlLbl val="0"/>
      </c:catAx>
      <c:valAx>
        <c:axId val="5110260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110254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_xlchart.v2.0</cx:f>
      </cx:strDim>
      <cx:numDim type="val">
        <cx:f>_xlchart.v2.1</cx:f>
      </cx:numDim>
    </cx:data>
  </cx:chartData>
  <cx:chart>
    <cx:plotArea>
      <cx:plotAreaRegion>
        <cx:series layoutId="funnel" hidden="1" uniqueId="{3657F1E8-13AD-4DC4-BCBA-6E950A60B665}" formatIdx="0">
          <cx:dataLabels>
            <cx:txPr>
              <a:bodyPr spcFirstLastPara="1" vertOverflow="ellipsis" horzOverflow="overflow" wrap="square" lIns="0" tIns="0" rIns="0" bIns="0" anchor="ctr" anchorCtr="1"/>
              <a:lstStyle/>
              <a:p>
                <a:pPr algn="ctr" rtl="0">
                  <a:defRPr sz="3600">
                    <a:solidFill>
                      <a:schemeClr val="bg1"/>
                    </a:solidFill>
                  </a:defRPr>
                </a:pPr>
                <a:endParaRPr lang="es-ES" sz="3600" b="0" i="0" u="none" strike="noStrike" baseline="0">
                  <a:solidFill>
                    <a:schemeClr val="bg1"/>
                  </a:solidFill>
                  <a:latin typeface="Calibri"/>
                </a:endParaRPr>
              </a:p>
            </cx:txPr>
            <cx:visibility seriesName="0" categoryName="0" value="1"/>
          </cx:dataLabels>
          <cx:dataId val="0"/>
        </cx:series>
      </cx:plotAreaRegion>
    </cx:plotArea>
  </cx:chart>
</cx:chartSpace>
</file>

<file path=xl/charts/colors1.xml><?xml version="1.0" encoding="utf-8"?>
<cs:colorStyle xmlns:cs="http://schemas.microsoft.com/office/drawing/2012/chartStyle" xmlns:a="http://schemas.openxmlformats.org/drawingml/2006/main" meth="withinLinear" id="18">
  <a:schemeClr val="accent5"/>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419">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microsoft.com/office/2014/relationships/chartEx" Target="../charts/chartEx1.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4610100</xdr:colOff>
      <xdr:row>276</xdr:row>
      <xdr:rowOff>857248</xdr:rowOff>
    </xdr:from>
    <xdr:to>
      <xdr:col>4</xdr:col>
      <xdr:colOff>7224712</xdr:colOff>
      <xdr:row>287</xdr:row>
      <xdr:rowOff>14287</xdr:rowOff>
    </xdr:to>
    <xdr:graphicFrame macro="">
      <xdr:nvGraphicFramePr>
        <xdr:cNvPr id="2" name="Gráfico 1">
          <a:extLst>
            <a:ext uri="{FF2B5EF4-FFF2-40B4-BE49-F238E27FC236}">
              <a16:creationId xmlns:a16="http://schemas.microsoft.com/office/drawing/2014/main" xmlns="" id="{C7A27B70-408E-4128-879D-DFDF06BE0B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187036</xdr:colOff>
      <xdr:row>270</xdr:row>
      <xdr:rowOff>410440</xdr:rowOff>
    </xdr:from>
    <xdr:to>
      <xdr:col>7</xdr:col>
      <xdr:colOff>4364182</xdr:colOff>
      <xdr:row>274</xdr:row>
      <xdr:rowOff>1153391</xdr:rowOff>
    </xdr:to>
    <mc:AlternateContent xmlns:mc="http://schemas.openxmlformats.org/markup-compatibility/2006">
      <mc:Choice xmlns:cx2="http://schemas.microsoft.com/office/drawing/2015/10/21/chartex" xmlns="" Requires="cx2">
        <xdr:graphicFrame macro="">
          <xdr:nvGraphicFramePr>
            <xdr:cNvPr id="3" name="Gráfico 2">
              <a:extLst>
                <a:ext uri="{FF2B5EF4-FFF2-40B4-BE49-F238E27FC236}">
                  <a16:creationId xmlns:a16="http://schemas.microsoft.com/office/drawing/2014/main" id="{D90AD3D7-0D65-4EFB-9BC9-DFE4FBF6BE4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3" name="Rectángulo 2"/>
            <xdr:cNvSpPr>
              <a:spLocks noTextEdit="1"/>
            </xdr:cNvSpPr>
          </xdr:nvSpPr>
          <xdr:spPr>
            <a:xfrm>
              <a:off x="40458736" y="457181815"/>
              <a:ext cx="13102071" cy="5429251"/>
            </a:xfrm>
            <a:prstGeom prst="rect">
              <a:avLst/>
            </a:prstGeom>
            <a:solidFill>
              <a:prstClr val="white"/>
            </a:solidFill>
            <a:ln w="1">
              <a:solidFill>
                <a:prstClr val="green"/>
              </a:solidFill>
            </a:ln>
          </xdr:spPr>
          <xdr:txBody>
            <a:bodyPr vertOverflow="clip" horzOverflow="clip"/>
            <a:lstStyle/>
            <a:p>
              <a:r>
                <a:rPr lang="es-CO" sz="1100"/>
                <a:t>Este gráfico no está disponible en su versión de Excel.
Si edita esta forma o guarda el libro en un formato de archivo diferente, el gráfico no se podrá utilizar.</a:t>
              </a:r>
            </a:p>
          </xdr:txBody>
        </xdr:sp>
      </mc:Fallback>
    </mc:AlternateContent>
    <xdr:clientData/>
  </xdr:twoCellAnchor>
  <xdr:twoCellAnchor>
    <xdr:from>
      <xdr:col>5</xdr:col>
      <xdr:colOff>228600</xdr:colOff>
      <xdr:row>254</xdr:row>
      <xdr:rowOff>438148</xdr:rowOff>
    </xdr:from>
    <xdr:to>
      <xdr:col>6</xdr:col>
      <xdr:colOff>6210300</xdr:colOff>
      <xdr:row>259</xdr:row>
      <xdr:rowOff>0</xdr:rowOff>
    </xdr:to>
    <xdr:graphicFrame macro="">
      <xdr:nvGraphicFramePr>
        <xdr:cNvPr id="4" name="Gráfico 3">
          <a:extLst>
            <a:ext uri="{FF2B5EF4-FFF2-40B4-BE49-F238E27FC236}">
              <a16:creationId xmlns:a16="http://schemas.microsoft.com/office/drawing/2014/main" xmlns="" id="{7D7C3212-F307-4372-ACFB-D278BA900E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266700</xdr:colOff>
      <xdr:row>259</xdr:row>
      <xdr:rowOff>1047748</xdr:rowOff>
    </xdr:from>
    <xdr:to>
      <xdr:col>6</xdr:col>
      <xdr:colOff>6210300</xdr:colOff>
      <xdr:row>265</xdr:row>
      <xdr:rowOff>876300</xdr:rowOff>
    </xdr:to>
    <xdr:graphicFrame macro="">
      <xdr:nvGraphicFramePr>
        <xdr:cNvPr id="5" name="Gráfico 4">
          <a:extLst>
            <a:ext uri="{FF2B5EF4-FFF2-40B4-BE49-F238E27FC236}">
              <a16:creationId xmlns:a16="http://schemas.microsoft.com/office/drawing/2014/main" xmlns="" id="{2A919784-7CF1-44AB-8184-2EC8C5DBE2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xdr:col>
      <xdr:colOff>4191000</xdr:colOff>
      <xdr:row>0</xdr:row>
      <xdr:rowOff>0</xdr:rowOff>
    </xdr:from>
    <xdr:to>
      <xdr:col>2</xdr:col>
      <xdr:colOff>6858000</xdr:colOff>
      <xdr:row>3</xdr:row>
      <xdr:rowOff>648051</xdr:rowOff>
    </xdr:to>
    <xdr:pic>
      <xdr:nvPicPr>
        <xdr:cNvPr id="6" name="Imagen 5">
          <a:extLst>
            <a:ext uri="{FF2B5EF4-FFF2-40B4-BE49-F238E27FC236}">
              <a16:creationId xmlns:a16="http://schemas.microsoft.com/office/drawing/2014/main" xmlns="" id="{DBEED5BC-08D1-49B2-8EC2-71E14CE99F2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4668500" y="0"/>
          <a:ext cx="2667000" cy="2648301"/>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Giovanny Muñoz martinez" id="{19858651-BB07-4748-AE21-E4A35AFFE503}" userId="S::giovanny.munoz@forpo.gov.co::be44a5ac-7a54-4588-83ea-a5552d3f0629"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28" dT="2025-10-17T16:34:59.98" personId="{19858651-BB07-4748-AE21-E4A35AFFE503}" id="{7E99FFAB-4F4C-468F-B78B-5D8FE648C183}">
    <text>Falta registrar el riesgo en la SVE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1:AQ291"/>
  <sheetViews>
    <sheetView tabSelected="1" showRuler="0" zoomScale="10" zoomScaleNormal="10" zoomScaleSheetLayoutView="10" zoomScalePageLayoutView="10" workbookViewId="0">
      <selection activeCell="H68" sqref="H68:H72"/>
    </sheetView>
  </sheetViews>
  <sheetFormatPr baseColWidth="10" defaultColWidth="11.5703125" defaultRowHeight="92.25" x14ac:dyDescent="1.35"/>
  <cols>
    <col min="1" max="1" width="11.5703125" style="2"/>
    <col min="2" max="2" width="145.28515625" style="3" customWidth="1"/>
    <col min="3" max="3" width="213.42578125" style="3" customWidth="1"/>
    <col min="4" max="4" width="31.5703125" style="4" customWidth="1"/>
    <col min="5" max="5" width="115.140625" style="2" customWidth="1"/>
    <col min="6" max="6" width="87" style="2" customWidth="1"/>
    <col min="7" max="7" width="133.85546875" style="2" customWidth="1"/>
    <col min="8" max="8" width="149.140625" style="2" customWidth="1"/>
    <col min="9" max="9" width="202.28515625" style="2" customWidth="1"/>
    <col min="10" max="10" width="256.140625" style="2" customWidth="1"/>
    <col min="11" max="12" width="45.140625" style="2" customWidth="1"/>
    <col min="13" max="13" width="32.85546875" style="2" customWidth="1"/>
    <col min="14" max="14" width="45.42578125" style="6" hidden="1" customWidth="1"/>
    <col min="15" max="15" width="255.85546875" style="2" hidden="1" customWidth="1"/>
    <col min="16" max="16" width="137" style="2" hidden="1" customWidth="1"/>
    <col min="17" max="17" width="255.42578125" style="3" hidden="1" customWidth="1"/>
    <col min="18" max="18" width="32.7109375" style="3" hidden="1" customWidth="1"/>
    <col min="19" max="19" width="255.7109375" style="2" hidden="1" customWidth="1"/>
    <col min="20" max="20" width="222.28515625" style="2" hidden="1" customWidth="1"/>
    <col min="21" max="21" width="35.7109375" style="3" hidden="1" customWidth="1"/>
    <col min="22" max="22" width="255.140625" style="2" hidden="1" customWidth="1"/>
    <col min="23" max="23" width="218.28515625" style="2" hidden="1" customWidth="1"/>
    <col min="24" max="24" width="32.85546875" style="3" hidden="1" customWidth="1"/>
    <col min="25" max="25" width="256" style="2" hidden="1" customWidth="1"/>
    <col min="26" max="26" width="238.85546875" style="2" hidden="1" customWidth="1"/>
    <col min="27" max="28" width="43" style="2" customWidth="1"/>
    <col min="29" max="29" width="21.7109375" style="2" customWidth="1"/>
    <col min="30" max="30" width="49.7109375" style="2" hidden="1" customWidth="1"/>
    <col min="31" max="31" width="218.85546875" style="3" hidden="1" customWidth="1"/>
    <col min="32" max="32" width="33.85546875" style="560" hidden="1" customWidth="1"/>
    <col min="33" max="33" width="98" style="2" hidden="1" customWidth="1"/>
    <col min="34" max="34" width="113.140625" style="2" hidden="1" customWidth="1"/>
    <col min="35" max="35" width="86.5703125" style="2" hidden="1" customWidth="1"/>
    <col min="36" max="36" width="105.7109375" style="2" hidden="1" customWidth="1"/>
    <col min="37" max="37" width="255" style="3" hidden="1" customWidth="1"/>
    <col min="38" max="38" width="174.5703125" style="2" hidden="1" customWidth="1"/>
    <col min="39" max="39" width="116" style="2" hidden="1" customWidth="1"/>
    <col min="40" max="40" width="108.7109375" style="2" hidden="1" customWidth="1"/>
    <col min="41" max="41" width="57.85546875" style="2" hidden="1" customWidth="1"/>
    <col min="42" max="42" width="11.5703125" style="2"/>
    <col min="43" max="43" width="37.28515625" style="2" customWidth="1"/>
    <col min="44" max="16384" width="11.5703125" style="2"/>
  </cols>
  <sheetData>
    <row r="1" spans="2:43" ht="48.6" customHeight="1" x14ac:dyDescent="0.7">
      <c r="B1" s="825"/>
      <c r="C1" s="825"/>
      <c r="D1" s="825"/>
      <c r="E1" s="825"/>
      <c r="F1" s="825"/>
      <c r="G1" s="1340" t="s">
        <v>793</v>
      </c>
      <c r="H1" s="1341"/>
      <c r="I1" s="1341"/>
      <c r="J1" s="1341"/>
      <c r="K1" s="1341"/>
      <c r="L1" s="1341"/>
      <c r="M1" s="1341"/>
      <c r="N1" s="1341"/>
      <c r="O1" s="1341"/>
      <c r="P1" s="1341"/>
      <c r="Q1" s="1341"/>
      <c r="R1" s="1341"/>
      <c r="S1" s="1341"/>
      <c r="T1" s="1341"/>
      <c r="U1" s="1341"/>
      <c r="V1" s="1341"/>
      <c r="W1" s="1341"/>
      <c r="X1" s="1341"/>
      <c r="Y1" s="1341"/>
      <c r="Z1" s="1341"/>
      <c r="AA1" s="1341"/>
      <c r="AB1" s="1341"/>
      <c r="AC1" s="1341"/>
      <c r="AD1" s="1341"/>
      <c r="AE1" s="1341"/>
      <c r="AF1" s="1341"/>
      <c r="AG1" s="1341"/>
      <c r="AH1" s="1341"/>
      <c r="AI1" s="1341"/>
      <c r="AJ1" s="1342"/>
      <c r="AK1" s="1"/>
      <c r="AL1" s="1349" t="s">
        <v>0</v>
      </c>
      <c r="AM1" s="1350"/>
      <c r="AN1" s="1350"/>
      <c r="AO1" s="1350"/>
      <c r="AP1" s="1351"/>
    </row>
    <row r="2" spans="2:43" ht="51" customHeight="1" x14ac:dyDescent="0.7">
      <c r="B2" s="825"/>
      <c r="C2" s="825"/>
      <c r="D2" s="825"/>
      <c r="E2" s="825"/>
      <c r="F2" s="825"/>
      <c r="G2" s="1343"/>
      <c r="H2" s="1344"/>
      <c r="I2" s="1344"/>
      <c r="J2" s="1344"/>
      <c r="K2" s="1344"/>
      <c r="L2" s="1344"/>
      <c r="M2" s="1344"/>
      <c r="N2" s="1344"/>
      <c r="O2" s="1344"/>
      <c r="P2" s="1344"/>
      <c r="Q2" s="1344"/>
      <c r="R2" s="1344"/>
      <c r="S2" s="1344"/>
      <c r="T2" s="1344"/>
      <c r="U2" s="1344"/>
      <c r="V2" s="1344"/>
      <c r="W2" s="1344"/>
      <c r="X2" s="1344"/>
      <c r="Y2" s="1344"/>
      <c r="Z2" s="1344"/>
      <c r="AA2" s="1344"/>
      <c r="AB2" s="1344"/>
      <c r="AC2" s="1344"/>
      <c r="AD2" s="1344"/>
      <c r="AE2" s="1344"/>
      <c r="AF2" s="1344"/>
      <c r="AG2" s="1344"/>
      <c r="AH2" s="1344"/>
      <c r="AI2" s="1344"/>
      <c r="AJ2" s="1345"/>
      <c r="AK2" s="1"/>
      <c r="AL2" s="1352" t="s">
        <v>1</v>
      </c>
      <c r="AM2" s="1353"/>
      <c r="AN2" s="1353"/>
      <c r="AO2" s="1353"/>
      <c r="AP2" s="1354"/>
    </row>
    <row r="3" spans="2:43" ht="58.15" customHeight="1" x14ac:dyDescent="0.7">
      <c r="B3" s="825"/>
      <c r="C3" s="825"/>
      <c r="D3" s="825"/>
      <c r="E3" s="825"/>
      <c r="F3" s="825"/>
      <c r="G3" s="1343"/>
      <c r="H3" s="1344"/>
      <c r="I3" s="1344"/>
      <c r="J3" s="1344"/>
      <c r="K3" s="1344"/>
      <c r="L3" s="1344"/>
      <c r="M3" s="1344"/>
      <c r="N3" s="1344"/>
      <c r="O3" s="1344"/>
      <c r="P3" s="1344"/>
      <c r="Q3" s="1344"/>
      <c r="R3" s="1344"/>
      <c r="S3" s="1344"/>
      <c r="T3" s="1344"/>
      <c r="U3" s="1344"/>
      <c r="V3" s="1344"/>
      <c r="W3" s="1344"/>
      <c r="X3" s="1344"/>
      <c r="Y3" s="1344"/>
      <c r="Z3" s="1344"/>
      <c r="AA3" s="1344"/>
      <c r="AB3" s="1344"/>
      <c r="AC3" s="1344"/>
      <c r="AD3" s="1344"/>
      <c r="AE3" s="1344"/>
      <c r="AF3" s="1344"/>
      <c r="AG3" s="1344"/>
      <c r="AH3" s="1344"/>
      <c r="AI3" s="1344"/>
      <c r="AJ3" s="1345"/>
      <c r="AK3" s="1"/>
      <c r="AL3" s="1352" t="s">
        <v>2</v>
      </c>
      <c r="AM3" s="1353"/>
      <c r="AN3" s="1353"/>
      <c r="AO3" s="1353"/>
      <c r="AP3" s="1354"/>
    </row>
    <row r="4" spans="2:43" ht="51" customHeight="1" thickBot="1" x14ac:dyDescent="1.4">
      <c r="B4" s="825"/>
      <c r="C4" s="825"/>
      <c r="D4" s="825"/>
      <c r="E4" s="825"/>
      <c r="F4" s="825"/>
      <c r="G4" s="1346"/>
      <c r="H4" s="1347"/>
      <c r="I4" s="1347"/>
      <c r="J4" s="1347"/>
      <c r="K4" s="1347"/>
      <c r="L4" s="1347"/>
      <c r="M4" s="1347"/>
      <c r="N4" s="1347"/>
      <c r="O4" s="1347"/>
      <c r="P4" s="1347"/>
      <c r="Q4" s="1347"/>
      <c r="R4" s="1347"/>
      <c r="S4" s="1347"/>
      <c r="T4" s="1347"/>
      <c r="U4" s="1347"/>
      <c r="V4" s="1347"/>
      <c r="W4" s="1347"/>
      <c r="X4" s="1347"/>
      <c r="Y4" s="1347"/>
      <c r="Z4" s="1347"/>
      <c r="AA4" s="1347"/>
      <c r="AB4" s="1347"/>
      <c r="AC4" s="1347"/>
      <c r="AD4" s="1347"/>
      <c r="AE4" s="1347"/>
      <c r="AF4" s="1347"/>
      <c r="AG4" s="1347"/>
      <c r="AH4" s="1347"/>
      <c r="AI4" s="1347"/>
      <c r="AJ4" s="1348"/>
      <c r="AK4" s="1"/>
      <c r="AL4" s="1355" t="s">
        <v>3</v>
      </c>
      <c r="AM4" s="1356"/>
      <c r="AN4" s="1356"/>
      <c r="AO4" s="1356"/>
      <c r="AP4" s="1357"/>
      <c r="AQ4" s="3"/>
    </row>
    <row r="5" spans="2:43" ht="42" customHeight="1" x14ac:dyDescent="1.35">
      <c r="E5" s="5"/>
      <c r="F5" s="5"/>
      <c r="G5" s="5"/>
      <c r="H5" s="5"/>
      <c r="I5" s="5"/>
      <c r="J5" s="5"/>
      <c r="K5" s="5"/>
      <c r="L5" s="5"/>
      <c r="M5" s="5"/>
      <c r="O5" s="5"/>
      <c r="P5" s="5"/>
      <c r="S5" s="5"/>
      <c r="T5" s="5"/>
      <c r="V5" s="5"/>
      <c r="W5" s="5"/>
      <c r="Y5" s="5"/>
      <c r="Z5" s="5"/>
      <c r="AA5" s="5"/>
      <c r="AB5" s="5"/>
      <c r="AC5" s="5"/>
      <c r="AD5" s="5"/>
      <c r="AF5" s="7"/>
      <c r="AG5" s="5"/>
      <c r="AH5" s="5"/>
      <c r="AI5" s="5"/>
      <c r="AJ5" s="5"/>
      <c r="AL5" s="5"/>
      <c r="AM5" s="5"/>
      <c r="AN5" s="5"/>
      <c r="AO5" s="5"/>
      <c r="AP5" s="5"/>
      <c r="AQ5" s="3"/>
    </row>
    <row r="6" spans="2:43" ht="141.6" hidden="1" customHeight="1" x14ac:dyDescent="1.35">
      <c r="E6" s="1331" t="s">
        <v>4</v>
      </c>
      <c r="F6" s="1332"/>
      <c r="G6" s="1333"/>
      <c r="H6" s="1334"/>
      <c r="I6" s="1335"/>
      <c r="J6" s="1335"/>
      <c r="K6" s="1335"/>
      <c r="L6" s="1335"/>
      <c r="M6" s="1335"/>
      <c r="N6" s="1335"/>
      <c r="O6" s="1335"/>
      <c r="P6" s="1335"/>
      <c r="Q6" s="1335"/>
      <c r="R6" s="1335"/>
      <c r="S6" s="1335"/>
      <c r="T6" s="1335"/>
      <c r="U6" s="1335"/>
      <c r="V6" s="1335"/>
      <c r="W6" s="1335"/>
      <c r="X6" s="1335"/>
      <c r="Y6" s="1335"/>
      <c r="Z6" s="1335"/>
      <c r="AA6" s="1335"/>
      <c r="AB6" s="1335"/>
      <c r="AC6" s="1335"/>
      <c r="AD6" s="1335"/>
      <c r="AE6" s="1335"/>
      <c r="AF6" s="1335"/>
      <c r="AG6" s="1335"/>
      <c r="AH6" s="1335"/>
      <c r="AI6" s="1335"/>
      <c r="AJ6" s="1336"/>
      <c r="AK6" s="8"/>
      <c r="AL6" s="5"/>
      <c r="AM6" s="5"/>
      <c r="AN6" s="5"/>
      <c r="AO6" s="5"/>
      <c r="AP6" s="5"/>
      <c r="AQ6" s="3"/>
    </row>
    <row r="7" spans="2:43" ht="42" customHeight="1" x14ac:dyDescent="1.35">
      <c r="B7" s="9"/>
      <c r="E7" s="5"/>
      <c r="F7" s="5"/>
      <c r="G7" s="10"/>
      <c r="H7" s="5"/>
      <c r="I7" s="5"/>
      <c r="J7" s="5"/>
      <c r="K7" s="5"/>
      <c r="L7" s="5"/>
      <c r="M7" s="5"/>
      <c r="O7" s="5"/>
      <c r="P7" s="5"/>
      <c r="S7" s="5"/>
      <c r="T7" s="5"/>
      <c r="V7" s="5"/>
      <c r="W7" s="5"/>
      <c r="Y7" s="5"/>
      <c r="Z7" s="5"/>
      <c r="AA7" s="5"/>
      <c r="AB7" s="5"/>
      <c r="AC7" s="5"/>
      <c r="AD7" s="5"/>
      <c r="AF7" s="7"/>
      <c r="AG7" s="5"/>
      <c r="AH7" s="5"/>
      <c r="AI7" s="5"/>
      <c r="AJ7" s="5"/>
      <c r="AL7" s="5"/>
      <c r="AM7" s="5"/>
      <c r="AN7" s="5"/>
      <c r="AO7" s="5"/>
      <c r="AP7" s="5"/>
    </row>
    <row r="8" spans="2:43" ht="181.5" customHeight="1" x14ac:dyDescent="0.75">
      <c r="B8" s="1337" t="s">
        <v>5</v>
      </c>
      <c r="C8" s="1337" t="s">
        <v>6</v>
      </c>
      <c r="D8" s="1338" t="s">
        <v>7</v>
      </c>
      <c r="E8" s="708" t="s">
        <v>8</v>
      </c>
      <c r="F8" s="708"/>
      <c r="G8" s="708"/>
      <c r="H8" s="708" t="s">
        <v>9</v>
      </c>
      <c r="I8" s="708" t="s">
        <v>10</v>
      </c>
      <c r="J8" s="708" t="s">
        <v>11</v>
      </c>
      <c r="K8" s="1339" t="s">
        <v>12</v>
      </c>
      <c r="L8" s="1339"/>
      <c r="M8" s="712" t="s">
        <v>13</v>
      </c>
      <c r="N8" s="1329"/>
      <c r="O8" s="708" t="s">
        <v>14</v>
      </c>
      <c r="P8" s="1007" t="s">
        <v>15</v>
      </c>
      <c r="Q8" s="1007" t="s">
        <v>15</v>
      </c>
      <c r="R8" s="11"/>
      <c r="S8" s="863" t="s">
        <v>16</v>
      </c>
      <c r="T8" s="1007" t="s">
        <v>15</v>
      </c>
      <c r="U8" s="11"/>
      <c r="V8" s="708" t="s">
        <v>17</v>
      </c>
      <c r="W8" s="1007" t="s">
        <v>15</v>
      </c>
      <c r="X8" s="12"/>
      <c r="Y8" s="708" t="s">
        <v>18</v>
      </c>
      <c r="Z8" s="1007" t="s">
        <v>15</v>
      </c>
      <c r="AA8" s="708" t="s">
        <v>19</v>
      </c>
      <c r="AB8" s="708"/>
      <c r="AC8" s="712" t="s">
        <v>13</v>
      </c>
      <c r="AD8" s="713" t="s">
        <v>20</v>
      </c>
      <c r="AE8" s="1326" t="s">
        <v>21</v>
      </c>
      <c r="AF8" s="1326"/>
      <c r="AG8" s="1326"/>
      <c r="AH8" s="1326"/>
      <c r="AI8" s="1326" t="s">
        <v>22</v>
      </c>
      <c r="AJ8" s="1327" t="s">
        <v>23</v>
      </c>
      <c r="AK8" s="1328" t="s">
        <v>24</v>
      </c>
      <c r="AL8" s="1326" t="s">
        <v>25</v>
      </c>
      <c r="AM8" s="1326"/>
      <c r="AN8" s="1326"/>
      <c r="AO8" s="5"/>
      <c r="AP8" s="5"/>
    </row>
    <row r="9" spans="2:43" s="20" customFormat="1" ht="409.6" customHeight="1" x14ac:dyDescent="0.25">
      <c r="B9" s="1337" t="s">
        <v>26</v>
      </c>
      <c r="C9" s="1337" t="s">
        <v>26</v>
      </c>
      <c r="D9" s="1338"/>
      <c r="E9" s="708"/>
      <c r="F9" s="708"/>
      <c r="G9" s="708"/>
      <c r="H9" s="708"/>
      <c r="I9" s="708"/>
      <c r="J9" s="708"/>
      <c r="K9" s="13" t="s">
        <v>27</v>
      </c>
      <c r="L9" s="13" t="s">
        <v>28</v>
      </c>
      <c r="M9" s="712"/>
      <c r="N9" s="1330"/>
      <c r="O9" s="708"/>
      <c r="P9" s="1008"/>
      <c r="Q9" s="1008"/>
      <c r="R9" s="14"/>
      <c r="S9" s="863"/>
      <c r="T9" s="1008"/>
      <c r="U9" s="14"/>
      <c r="V9" s="708"/>
      <c r="W9" s="1008"/>
      <c r="X9" s="15"/>
      <c r="Y9" s="708"/>
      <c r="Z9" s="1008"/>
      <c r="AA9" s="13" t="s">
        <v>27</v>
      </c>
      <c r="AB9" s="13" t="s">
        <v>28</v>
      </c>
      <c r="AC9" s="712"/>
      <c r="AD9" s="713"/>
      <c r="AE9" s="16" t="s">
        <v>29</v>
      </c>
      <c r="AF9" s="17"/>
      <c r="AG9" s="17" t="s">
        <v>30</v>
      </c>
      <c r="AH9" s="17" t="s">
        <v>31</v>
      </c>
      <c r="AI9" s="1326"/>
      <c r="AJ9" s="1327"/>
      <c r="AK9" s="701"/>
      <c r="AL9" s="18" t="s">
        <v>32</v>
      </c>
      <c r="AM9" s="18" t="s">
        <v>33</v>
      </c>
      <c r="AN9" s="18" t="s">
        <v>22</v>
      </c>
      <c r="AO9" s="17" t="s">
        <v>34</v>
      </c>
      <c r="AP9" s="19"/>
    </row>
    <row r="10" spans="2:43" s="20" customFormat="1" ht="149.25" hidden="1" customHeight="1" x14ac:dyDescent="0.25">
      <c r="B10" s="1284" t="s">
        <v>35</v>
      </c>
      <c r="C10" s="1292" t="s">
        <v>36</v>
      </c>
      <c r="D10" s="1322">
        <v>1</v>
      </c>
      <c r="E10" s="1309" t="s">
        <v>37</v>
      </c>
      <c r="F10" s="1309"/>
      <c r="G10" s="1309"/>
      <c r="H10" s="1283" t="s">
        <v>38</v>
      </c>
      <c r="I10" s="978" t="s">
        <v>39</v>
      </c>
      <c r="J10" s="978" t="s">
        <v>40</v>
      </c>
      <c r="K10" s="982">
        <v>0.8</v>
      </c>
      <c r="L10" s="982">
        <v>0.8</v>
      </c>
      <c r="M10" s="1095" t="s">
        <v>41</v>
      </c>
      <c r="N10" s="1074">
        <v>1</v>
      </c>
      <c r="O10" s="1301" t="s">
        <v>42</v>
      </c>
      <c r="P10" s="1301"/>
      <c r="Q10" s="1301" t="s">
        <v>43</v>
      </c>
      <c r="R10" s="1316">
        <v>1</v>
      </c>
      <c r="S10" s="1301" t="s">
        <v>44</v>
      </c>
      <c r="T10" s="1301" t="s">
        <v>45</v>
      </c>
      <c r="U10" s="1316">
        <v>1</v>
      </c>
      <c r="V10" s="1301" t="s">
        <v>46</v>
      </c>
      <c r="W10" s="1301" t="s">
        <v>47</v>
      </c>
      <c r="X10" s="1316">
        <v>1</v>
      </c>
      <c r="Y10" s="1301" t="s">
        <v>48</v>
      </c>
      <c r="Z10" s="1301" t="s">
        <v>49</v>
      </c>
      <c r="AA10" s="752">
        <v>0.23</v>
      </c>
      <c r="AB10" s="752">
        <v>0.6</v>
      </c>
      <c r="AC10" s="1032" t="s">
        <v>50</v>
      </c>
      <c r="AD10" s="916" t="s">
        <v>51</v>
      </c>
      <c r="AE10" s="918" t="s">
        <v>52</v>
      </c>
      <c r="AF10" s="1055">
        <v>1</v>
      </c>
      <c r="AG10" s="903">
        <v>45889</v>
      </c>
      <c r="AH10" s="903">
        <v>46004</v>
      </c>
      <c r="AI10" s="903" t="s">
        <v>53</v>
      </c>
      <c r="AJ10" s="907" t="s">
        <v>54</v>
      </c>
      <c r="AK10" s="918" t="s">
        <v>55</v>
      </c>
      <c r="AL10" s="1012" t="s">
        <v>56</v>
      </c>
      <c r="AM10" s="1138"/>
      <c r="AN10" s="891" t="s">
        <v>57</v>
      </c>
      <c r="AO10" s="1314"/>
      <c r="AP10" s="19"/>
    </row>
    <row r="11" spans="2:43" s="20" customFormat="1" ht="409.6" hidden="1" customHeight="1" x14ac:dyDescent="0.25">
      <c r="B11" s="1286"/>
      <c r="C11" s="1294"/>
      <c r="D11" s="1322"/>
      <c r="E11" s="1309"/>
      <c r="F11" s="1309"/>
      <c r="G11" s="1309"/>
      <c r="H11" s="1283"/>
      <c r="I11" s="978"/>
      <c r="J11" s="978"/>
      <c r="K11" s="982"/>
      <c r="L11" s="982"/>
      <c r="M11" s="1096"/>
      <c r="N11" s="1075"/>
      <c r="O11" s="1302"/>
      <c r="P11" s="1302"/>
      <c r="Q11" s="1302"/>
      <c r="R11" s="1317"/>
      <c r="S11" s="1302"/>
      <c r="T11" s="1302"/>
      <c r="U11" s="1317"/>
      <c r="V11" s="1302"/>
      <c r="W11" s="1302"/>
      <c r="X11" s="1317"/>
      <c r="Y11" s="1302"/>
      <c r="Z11" s="1302"/>
      <c r="AA11" s="753"/>
      <c r="AB11" s="753"/>
      <c r="AC11" s="1034"/>
      <c r="AD11" s="917"/>
      <c r="AE11" s="919"/>
      <c r="AF11" s="1056"/>
      <c r="AG11" s="904"/>
      <c r="AH11" s="904"/>
      <c r="AI11" s="904"/>
      <c r="AJ11" s="908"/>
      <c r="AK11" s="919"/>
      <c r="AL11" s="1014"/>
      <c r="AM11" s="1140"/>
      <c r="AN11" s="892"/>
      <c r="AO11" s="1315"/>
      <c r="AP11" s="19"/>
    </row>
    <row r="12" spans="2:43" s="20" customFormat="1" ht="56.25" hidden="1" customHeight="1" x14ac:dyDescent="0.25">
      <c r="B12" s="21"/>
      <c r="C12" s="22"/>
      <c r="D12" s="23"/>
      <c r="E12" s="1309"/>
      <c r="F12" s="1309"/>
      <c r="G12" s="1309"/>
      <c r="H12" s="1283"/>
      <c r="I12" s="978"/>
      <c r="J12" s="978"/>
      <c r="K12" s="982"/>
      <c r="L12" s="982"/>
      <c r="M12" s="1095"/>
      <c r="N12" s="1075"/>
      <c r="O12" s="1301" t="s">
        <v>58</v>
      </c>
      <c r="P12" s="1301"/>
      <c r="Q12" s="1301"/>
      <c r="R12" s="1317"/>
      <c r="S12" s="1301" t="s">
        <v>59</v>
      </c>
      <c r="T12" s="1301"/>
      <c r="U12" s="1317"/>
      <c r="V12" s="1301" t="s">
        <v>59</v>
      </c>
      <c r="W12" s="1301"/>
      <c r="X12" s="1317"/>
      <c r="Y12" s="1301" t="s">
        <v>60</v>
      </c>
      <c r="Z12" s="24"/>
      <c r="AA12" s="274"/>
      <c r="AB12" s="274"/>
      <c r="AC12" s="585"/>
      <c r="AD12" s="26"/>
      <c r="AE12" s="27"/>
      <c r="AF12" s="28"/>
      <c r="AG12" s="29"/>
      <c r="AH12" s="29"/>
      <c r="AI12" s="29"/>
      <c r="AJ12" s="30"/>
      <c r="AK12" s="30"/>
      <c r="AL12" s="31"/>
      <c r="AM12" s="32"/>
      <c r="AN12" s="33"/>
      <c r="AO12" s="34"/>
      <c r="AP12" s="19"/>
    </row>
    <row r="13" spans="2:43" s="20" customFormat="1" ht="127.5" hidden="1" customHeight="1" x14ac:dyDescent="0.25">
      <c r="B13" s="21"/>
      <c r="C13" s="22"/>
      <c r="D13" s="23"/>
      <c r="E13" s="1309"/>
      <c r="F13" s="1309"/>
      <c r="G13" s="1309"/>
      <c r="H13" s="1283"/>
      <c r="I13" s="978"/>
      <c r="J13" s="978"/>
      <c r="K13" s="982"/>
      <c r="L13" s="982"/>
      <c r="M13" s="1096"/>
      <c r="N13" s="1076"/>
      <c r="O13" s="1302">
        <f>80%-(80%*40%)</f>
        <v>0.48</v>
      </c>
      <c r="P13" s="1302"/>
      <c r="Q13" s="1302"/>
      <c r="R13" s="1318"/>
      <c r="S13" s="1302">
        <f>48%-(48%*30%)</f>
        <v>0.33599999999999997</v>
      </c>
      <c r="T13" s="1302"/>
      <c r="U13" s="1318"/>
      <c r="V13" s="1302">
        <f>33%-(33%*30%)</f>
        <v>0.23100000000000001</v>
      </c>
      <c r="W13" s="1302"/>
      <c r="X13" s="1318"/>
      <c r="Y13" s="1302">
        <f>80%-(80%*25%)</f>
        <v>0.60000000000000009</v>
      </c>
      <c r="Z13" s="24"/>
      <c r="AA13" s="274"/>
      <c r="AB13" s="274"/>
      <c r="AC13" s="585"/>
      <c r="AD13" s="26"/>
      <c r="AE13" s="27"/>
      <c r="AF13" s="28"/>
      <c r="AG13" s="29"/>
      <c r="AH13" s="29"/>
      <c r="AI13" s="29"/>
      <c r="AJ13" s="30"/>
      <c r="AK13" s="30"/>
      <c r="AL13" s="31"/>
      <c r="AM13" s="32"/>
      <c r="AN13" s="33"/>
      <c r="AO13" s="34"/>
      <c r="AP13" s="19"/>
    </row>
    <row r="14" spans="2:43" s="20" customFormat="1" ht="137.25" hidden="1" customHeight="1" x14ac:dyDescent="0.25">
      <c r="B14" s="1284" t="s">
        <v>35</v>
      </c>
      <c r="C14" s="1292" t="s">
        <v>36</v>
      </c>
      <c r="D14" s="1322">
        <v>2</v>
      </c>
      <c r="E14" s="1309" t="s">
        <v>61</v>
      </c>
      <c r="F14" s="1309"/>
      <c r="G14" s="1309"/>
      <c r="H14" s="1283" t="s">
        <v>62</v>
      </c>
      <c r="I14" s="978" t="s">
        <v>63</v>
      </c>
      <c r="J14" s="978" t="s">
        <v>64</v>
      </c>
      <c r="K14" s="982">
        <v>0.8</v>
      </c>
      <c r="L14" s="982">
        <v>0.6</v>
      </c>
      <c r="M14" s="1095" t="s">
        <v>41</v>
      </c>
      <c r="N14" s="1074">
        <v>2</v>
      </c>
      <c r="O14" s="1301" t="s">
        <v>65</v>
      </c>
      <c r="P14" s="1301"/>
      <c r="Q14" s="1301" t="s">
        <v>66</v>
      </c>
      <c r="R14" s="1316">
        <v>2</v>
      </c>
      <c r="S14" s="1301" t="s">
        <v>67</v>
      </c>
      <c r="T14" s="1301" t="s">
        <v>68</v>
      </c>
      <c r="U14" s="1316">
        <v>2</v>
      </c>
      <c r="V14" s="1301" t="s">
        <v>69</v>
      </c>
      <c r="W14" s="1301" t="s">
        <v>70</v>
      </c>
      <c r="X14" s="1316"/>
      <c r="Y14" s="1301"/>
      <c r="Z14" s="1323"/>
      <c r="AA14" s="752">
        <v>0.33</v>
      </c>
      <c r="AB14" s="752">
        <v>0.45</v>
      </c>
      <c r="AC14" s="928" t="s">
        <v>50</v>
      </c>
      <c r="AD14" s="916" t="s">
        <v>51</v>
      </c>
      <c r="AE14" s="918" t="s">
        <v>71</v>
      </c>
      <c r="AF14" s="35">
        <v>2</v>
      </c>
      <c r="AG14" s="903">
        <v>45889</v>
      </c>
      <c r="AH14" s="903">
        <v>46004</v>
      </c>
      <c r="AI14" s="903" t="s">
        <v>72</v>
      </c>
      <c r="AJ14" s="907" t="s">
        <v>54</v>
      </c>
      <c r="AK14" s="813"/>
      <c r="AL14" s="1012" t="s">
        <v>73</v>
      </c>
      <c r="AM14" s="1138"/>
      <c r="AN14" s="891" t="s">
        <v>74</v>
      </c>
      <c r="AO14" s="1314"/>
      <c r="AP14" s="19"/>
    </row>
    <row r="15" spans="2:43" s="20" customFormat="1" ht="409.6" hidden="1" customHeight="1" x14ac:dyDescent="0.25">
      <c r="B15" s="1286"/>
      <c r="C15" s="1294"/>
      <c r="D15" s="1322"/>
      <c r="E15" s="1309"/>
      <c r="F15" s="1309"/>
      <c r="G15" s="1309"/>
      <c r="H15" s="1283"/>
      <c r="I15" s="978"/>
      <c r="J15" s="978"/>
      <c r="K15" s="982"/>
      <c r="L15" s="982"/>
      <c r="M15" s="1096"/>
      <c r="N15" s="1075"/>
      <c r="O15" s="1302"/>
      <c r="P15" s="1302"/>
      <c r="Q15" s="1302"/>
      <c r="R15" s="1317"/>
      <c r="S15" s="1302"/>
      <c r="T15" s="1302"/>
      <c r="U15" s="1317"/>
      <c r="V15" s="1302"/>
      <c r="W15" s="1302"/>
      <c r="X15" s="1317"/>
      <c r="Y15" s="1302"/>
      <c r="Z15" s="1323"/>
      <c r="AA15" s="753"/>
      <c r="AB15" s="753"/>
      <c r="AC15" s="929"/>
      <c r="AD15" s="917"/>
      <c r="AE15" s="919"/>
      <c r="AF15" s="36">
        <v>3</v>
      </c>
      <c r="AG15" s="904"/>
      <c r="AH15" s="904"/>
      <c r="AI15" s="904"/>
      <c r="AJ15" s="908"/>
      <c r="AK15" s="814"/>
      <c r="AL15" s="1014"/>
      <c r="AM15" s="1140"/>
      <c r="AN15" s="892"/>
      <c r="AO15" s="1315"/>
      <c r="AP15" s="19"/>
    </row>
    <row r="16" spans="2:43" s="20" customFormat="1" ht="56.25" hidden="1" customHeight="1" x14ac:dyDescent="0.25">
      <c r="B16" s="21"/>
      <c r="C16" s="22"/>
      <c r="D16" s="23"/>
      <c r="E16" s="1309"/>
      <c r="F16" s="1309"/>
      <c r="G16" s="1309"/>
      <c r="H16" s="1283"/>
      <c r="I16" s="978"/>
      <c r="J16" s="978"/>
      <c r="K16" s="982"/>
      <c r="L16" s="982"/>
      <c r="M16" s="1095"/>
      <c r="N16" s="1075"/>
      <c r="O16" s="1301" t="s">
        <v>75</v>
      </c>
      <c r="P16" s="1301"/>
      <c r="Q16" s="1301"/>
      <c r="R16" s="1317"/>
      <c r="S16" s="1301" t="s">
        <v>58</v>
      </c>
      <c r="T16" s="1301"/>
      <c r="U16" s="1317"/>
      <c r="V16" s="1301" t="s">
        <v>60</v>
      </c>
      <c r="W16" s="1301"/>
      <c r="X16" s="1317"/>
      <c r="Y16" s="1301"/>
      <c r="Z16" s="24"/>
      <c r="AA16" s="274"/>
      <c r="AB16" s="274"/>
      <c r="AC16" s="90"/>
      <c r="AD16" s="26"/>
      <c r="AE16" s="27"/>
      <c r="AF16" s="28"/>
      <c r="AG16" s="29"/>
      <c r="AH16" s="29"/>
      <c r="AI16" s="29"/>
      <c r="AJ16" s="30"/>
      <c r="AK16" s="30"/>
      <c r="AL16" s="31"/>
      <c r="AM16" s="32"/>
      <c r="AN16" s="33"/>
      <c r="AO16" s="34"/>
      <c r="AP16" s="19"/>
    </row>
    <row r="17" spans="2:42" s="20" customFormat="1" ht="56.25" hidden="1" customHeight="1" x14ac:dyDescent="0.25">
      <c r="B17" s="21"/>
      <c r="C17" s="22"/>
      <c r="D17" s="23"/>
      <c r="E17" s="1309"/>
      <c r="F17" s="1309"/>
      <c r="G17" s="1309"/>
      <c r="H17" s="1283"/>
      <c r="I17" s="978"/>
      <c r="J17" s="978"/>
      <c r="K17" s="982"/>
      <c r="L17" s="982"/>
      <c r="M17" s="1096"/>
      <c r="N17" s="1076"/>
      <c r="O17" s="1302">
        <f>80%-(80%*30%)</f>
        <v>0.56000000000000005</v>
      </c>
      <c r="P17" s="1302"/>
      <c r="Q17" s="1302"/>
      <c r="R17" s="1318"/>
      <c r="S17" s="1302">
        <f>56%-(56%*40%)</f>
        <v>0.33600000000000002</v>
      </c>
      <c r="T17" s="1302"/>
      <c r="U17" s="1318"/>
      <c r="V17" s="1302">
        <f>60%-(60%*25%)</f>
        <v>0.44999999999999996</v>
      </c>
      <c r="W17" s="1302"/>
      <c r="X17" s="1318"/>
      <c r="Y17" s="1302"/>
      <c r="Z17" s="24"/>
      <c r="AA17" s="274"/>
      <c r="AB17" s="274"/>
      <c r="AC17" s="90"/>
      <c r="AD17" s="26"/>
      <c r="AE17" s="27"/>
      <c r="AF17" s="28"/>
      <c r="AG17" s="29"/>
      <c r="AH17" s="29"/>
      <c r="AI17" s="29"/>
      <c r="AJ17" s="30"/>
      <c r="AK17" s="30"/>
      <c r="AL17" s="31"/>
      <c r="AM17" s="32"/>
      <c r="AN17" s="33"/>
      <c r="AO17" s="34"/>
      <c r="AP17" s="19"/>
    </row>
    <row r="18" spans="2:42" s="20" customFormat="1" ht="128.25" hidden="1" customHeight="1" x14ac:dyDescent="0.25">
      <c r="B18" s="1284" t="s">
        <v>35</v>
      </c>
      <c r="C18" s="1292" t="s">
        <v>36</v>
      </c>
      <c r="D18" s="1322">
        <v>3</v>
      </c>
      <c r="E18" s="1309" t="s">
        <v>76</v>
      </c>
      <c r="F18" s="1309"/>
      <c r="G18" s="1309"/>
      <c r="H18" s="1283" t="s">
        <v>77</v>
      </c>
      <c r="I18" s="978" t="s">
        <v>78</v>
      </c>
      <c r="J18" s="978" t="s">
        <v>79</v>
      </c>
      <c r="K18" s="982">
        <v>0.6</v>
      </c>
      <c r="L18" s="982">
        <v>0.8</v>
      </c>
      <c r="M18" s="1095" t="s">
        <v>41</v>
      </c>
      <c r="N18" s="1074">
        <v>3</v>
      </c>
      <c r="O18" s="1301" t="s">
        <v>80</v>
      </c>
      <c r="P18" s="1301"/>
      <c r="Q18" s="1301" t="s">
        <v>81</v>
      </c>
      <c r="R18" s="1316">
        <v>3</v>
      </c>
      <c r="S18" s="1301" t="s">
        <v>82</v>
      </c>
      <c r="T18" s="1301" t="s">
        <v>83</v>
      </c>
      <c r="U18" s="1316">
        <v>3</v>
      </c>
      <c r="V18" s="1301"/>
      <c r="W18" s="1301"/>
      <c r="X18" s="1316"/>
      <c r="Y18" s="1301"/>
      <c r="Z18" s="1323"/>
      <c r="AA18" s="752">
        <v>0.15</v>
      </c>
      <c r="AB18" s="752">
        <v>0.8</v>
      </c>
      <c r="AC18" s="1324" t="s">
        <v>41</v>
      </c>
      <c r="AD18" s="916" t="s">
        <v>51</v>
      </c>
      <c r="AE18" s="918" t="s">
        <v>84</v>
      </c>
      <c r="AF18" s="35">
        <v>4</v>
      </c>
      <c r="AG18" s="903">
        <v>45889</v>
      </c>
      <c r="AH18" s="903">
        <v>46004</v>
      </c>
      <c r="AI18" s="903" t="s">
        <v>85</v>
      </c>
      <c r="AJ18" s="907" t="s">
        <v>54</v>
      </c>
      <c r="AK18" s="813"/>
      <c r="AL18" s="1012" t="s">
        <v>86</v>
      </c>
      <c r="AM18" s="1138"/>
      <c r="AN18" s="891" t="s">
        <v>57</v>
      </c>
      <c r="AO18" s="1314"/>
      <c r="AP18" s="19"/>
    </row>
    <row r="19" spans="2:42" s="20" customFormat="1" ht="409.6" hidden="1" customHeight="1" x14ac:dyDescent="0.25">
      <c r="B19" s="1286"/>
      <c r="C19" s="1294"/>
      <c r="D19" s="1322"/>
      <c r="E19" s="1309"/>
      <c r="F19" s="1309"/>
      <c r="G19" s="1309"/>
      <c r="H19" s="1283"/>
      <c r="I19" s="978"/>
      <c r="J19" s="978"/>
      <c r="K19" s="982"/>
      <c r="L19" s="982"/>
      <c r="M19" s="1096"/>
      <c r="N19" s="1075"/>
      <c r="O19" s="1302"/>
      <c r="P19" s="1302"/>
      <c r="Q19" s="1302"/>
      <c r="R19" s="1317"/>
      <c r="S19" s="1302"/>
      <c r="T19" s="1302"/>
      <c r="U19" s="1317"/>
      <c r="V19" s="1302"/>
      <c r="W19" s="1302"/>
      <c r="X19" s="1317"/>
      <c r="Y19" s="1302"/>
      <c r="Z19" s="1323"/>
      <c r="AA19" s="753"/>
      <c r="AB19" s="753"/>
      <c r="AC19" s="1325"/>
      <c r="AD19" s="917"/>
      <c r="AE19" s="919"/>
      <c r="AF19" s="36">
        <v>5</v>
      </c>
      <c r="AG19" s="904"/>
      <c r="AH19" s="904"/>
      <c r="AI19" s="904"/>
      <c r="AJ19" s="908"/>
      <c r="AK19" s="814"/>
      <c r="AL19" s="1014"/>
      <c r="AM19" s="1140"/>
      <c r="AN19" s="892"/>
      <c r="AO19" s="1315"/>
      <c r="AP19" s="19"/>
    </row>
    <row r="20" spans="2:42" s="20" customFormat="1" ht="56.25" hidden="1" customHeight="1" x14ac:dyDescent="0.25">
      <c r="B20" s="21"/>
      <c r="C20" s="22"/>
      <c r="D20" s="23"/>
      <c r="E20" s="1309"/>
      <c r="F20" s="1309"/>
      <c r="G20" s="1309"/>
      <c r="H20" s="1283"/>
      <c r="I20" s="978"/>
      <c r="J20" s="978"/>
      <c r="K20" s="982"/>
      <c r="L20" s="982"/>
      <c r="M20" s="1095"/>
      <c r="N20" s="1075"/>
      <c r="O20" s="1301" t="s">
        <v>58</v>
      </c>
      <c r="P20" s="1301"/>
      <c r="Q20" s="1301"/>
      <c r="R20" s="1317"/>
      <c r="S20" s="1301" t="s">
        <v>59</v>
      </c>
      <c r="T20" s="1301"/>
      <c r="U20" s="1317"/>
      <c r="V20" s="1301" t="s">
        <v>58</v>
      </c>
      <c r="W20" s="1301"/>
      <c r="X20" s="1317"/>
      <c r="Y20" s="1301"/>
      <c r="Z20" s="24"/>
      <c r="AA20" s="274"/>
      <c r="AB20" s="274"/>
      <c r="AC20" s="586"/>
      <c r="AD20" s="26"/>
      <c r="AE20" s="27"/>
      <c r="AF20" s="28"/>
      <c r="AG20" s="29"/>
      <c r="AH20" s="29"/>
      <c r="AI20" s="29"/>
      <c r="AJ20" s="30"/>
      <c r="AK20" s="30"/>
      <c r="AL20" s="31"/>
      <c r="AM20" s="32"/>
      <c r="AN20" s="33"/>
      <c r="AO20" s="34"/>
      <c r="AP20" s="19"/>
    </row>
    <row r="21" spans="2:42" s="20" customFormat="1" ht="60" hidden="1" customHeight="1" x14ac:dyDescent="0.25">
      <c r="B21" s="21"/>
      <c r="C21" s="22"/>
      <c r="D21" s="23"/>
      <c r="E21" s="1309"/>
      <c r="F21" s="1309"/>
      <c r="G21" s="1309"/>
      <c r="H21" s="1283"/>
      <c r="I21" s="978"/>
      <c r="J21" s="978"/>
      <c r="K21" s="982"/>
      <c r="L21" s="982"/>
      <c r="M21" s="1096"/>
      <c r="N21" s="1076"/>
      <c r="O21" s="1302">
        <f>60%-(60%*40%)</f>
        <v>0.36</v>
      </c>
      <c r="P21" s="1302"/>
      <c r="Q21" s="1302"/>
      <c r="R21" s="1318"/>
      <c r="S21" s="1302">
        <f>36%-(36%*30%)</f>
        <v>0.252</v>
      </c>
      <c r="T21" s="1302"/>
      <c r="U21" s="1318"/>
      <c r="V21" s="1302">
        <f>25%-(25%*40%)</f>
        <v>0.15</v>
      </c>
      <c r="W21" s="1302"/>
      <c r="X21" s="1318"/>
      <c r="Y21" s="1302"/>
      <c r="Z21" s="24"/>
      <c r="AA21" s="274"/>
      <c r="AB21" s="274"/>
      <c r="AC21" s="586"/>
      <c r="AD21" s="26"/>
      <c r="AE21" s="27"/>
      <c r="AF21" s="28"/>
      <c r="AG21" s="29"/>
      <c r="AH21" s="29"/>
      <c r="AI21" s="29"/>
      <c r="AJ21" s="30"/>
      <c r="AK21" s="30"/>
      <c r="AL21" s="31"/>
      <c r="AM21" s="32"/>
      <c r="AN21" s="33"/>
      <c r="AO21" s="34"/>
      <c r="AP21" s="19"/>
    </row>
    <row r="22" spans="2:42" s="20" customFormat="1" ht="122.25" hidden="1" customHeight="1" x14ac:dyDescent="0.25">
      <c r="B22" s="1284" t="s">
        <v>35</v>
      </c>
      <c r="C22" s="1292" t="s">
        <v>36</v>
      </c>
      <c r="D22" s="1322">
        <v>4</v>
      </c>
      <c r="E22" s="1309" t="s">
        <v>87</v>
      </c>
      <c r="F22" s="1309"/>
      <c r="G22" s="1309"/>
      <c r="H22" s="1283" t="s">
        <v>38</v>
      </c>
      <c r="I22" s="978" t="s">
        <v>88</v>
      </c>
      <c r="J22" s="978" t="s">
        <v>89</v>
      </c>
      <c r="K22" s="982">
        <v>0.8</v>
      </c>
      <c r="L22" s="982">
        <v>1</v>
      </c>
      <c r="M22" s="1319" t="s">
        <v>90</v>
      </c>
      <c r="N22" s="1074">
        <v>4</v>
      </c>
      <c r="O22" s="1301" t="s">
        <v>91</v>
      </c>
      <c r="P22" s="1301"/>
      <c r="Q22" s="1301" t="s">
        <v>92</v>
      </c>
      <c r="R22" s="1316">
        <v>4</v>
      </c>
      <c r="S22" s="1301" t="s">
        <v>93</v>
      </c>
      <c r="T22" s="1301" t="s">
        <v>94</v>
      </c>
      <c r="U22" s="1316">
        <v>4</v>
      </c>
      <c r="V22" s="1301" t="s">
        <v>95</v>
      </c>
      <c r="W22" s="1301" t="s">
        <v>96</v>
      </c>
      <c r="X22" s="1316">
        <v>2</v>
      </c>
      <c r="Y22" s="1301" t="s">
        <v>97</v>
      </c>
      <c r="Z22" s="1301" t="s">
        <v>98</v>
      </c>
      <c r="AA22" s="752">
        <v>0.2</v>
      </c>
      <c r="AB22" s="752">
        <v>0.75</v>
      </c>
      <c r="AC22" s="928" t="s">
        <v>90</v>
      </c>
      <c r="AD22" s="916" t="s">
        <v>51</v>
      </c>
      <c r="AE22" s="918" t="s">
        <v>99</v>
      </c>
      <c r="AF22" s="35">
        <v>6</v>
      </c>
      <c r="AG22" s="903">
        <v>45889</v>
      </c>
      <c r="AH22" s="903">
        <v>46004</v>
      </c>
      <c r="AI22" s="903" t="s">
        <v>100</v>
      </c>
      <c r="AJ22" s="907" t="s">
        <v>54</v>
      </c>
      <c r="AK22" s="813"/>
      <c r="AL22" s="1312" t="s">
        <v>101</v>
      </c>
      <c r="AM22" s="1138"/>
      <c r="AN22" s="891" t="s">
        <v>57</v>
      </c>
      <c r="AO22" s="1314"/>
      <c r="AP22" s="19"/>
    </row>
    <row r="23" spans="2:42" s="20" customFormat="1" ht="409.6" hidden="1" customHeight="1" x14ac:dyDescent="0.25">
      <c r="B23" s="1286"/>
      <c r="C23" s="1294"/>
      <c r="D23" s="1322"/>
      <c r="E23" s="1309"/>
      <c r="F23" s="1309"/>
      <c r="G23" s="1309"/>
      <c r="H23" s="1283"/>
      <c r="I23" s="978"/>
      <c r="J23" s="978"/>
      <c r="K23" s="982"/>
      <c r="L23" s="982"/>
      <c r="M23" s="1320"/>
      <c r="N23" s="1075"/>
      <c r="O23" s="1302"/>
      <c r="P23" s="1302"/>
      <c r="Q23" s="1302"/>
      <c r="R23" s="1317"/>
      <c r="S23" s="1302"/>
      <c r="T23" s="1302"/>
      <c r="U23" s="1317"/>
      <c r="V23" s="1302"/>
      <c r="W23" s="1302"/>
      <c r="X23" s="1317"/>
      <c r="Y23" s="1302"/>
      <c r="Z23" s="1302"/>
      <c r="AA23" s="753"/>
      <c r="AB23" s="753"/>
      <c r="AC23" s="929"/>
      <c r="AD23" s="917"/>
      <c r="AE23" s="919"/>
      <c r="AF23" s="36"/>
      <c r="AG23" s="904"/>
      <c r="AH23" s="904"/>
      <c r="AI23" s="904"/>
      <c r="AJ23" s="908"/>
      <c r="AK23" s="814"/>
      <c r="AL23" s="1313"/>
      <c r="AM23" s="1140"/>
      <c r="AN23" s="892"/>
      <c r="AO23" s="1315"/>
      <c r="AP23" s="19"/>
    </row>
    <row r="24" spans="2:42" s="20" customFormat="1" ht="69" hidden="1" customHeight="1" x14ac:dyDescent="0.25">
      <c r="B24" s="24"/>
      <c r="C24" s="38"/>
      <c r="D24" s="23"/>
      <c r="E24" s="1309"/>
      <c r="F24" s="1309"/>
      <c r="G24" s="1309"/>
      <c r="H24" s="39"/>
      <c r="I24" s="40"/>
      <c r="J24" s="40"/>
      <c r="K24" s="41"/>
      <c r="L24" s="41"/>
      <c r="M24" s="1321"/>
      <c r="N24" s="1076"/>
      <c r="O24" s="42"/>
      <c r="P24" s="43"/>
      <c r="Q24" s="43"/>
      <c r="R24" s="1318"/>
      <c r="S24" s="44"/>
      <c r="T24" s="43"/>
      <c r="U24" s="1318"/>
      <c r="V24" s="24"/>
      <c r="W24" s="43"/>
      <c r="X24" s="1318"/>
      <c r="Y24" s="42"/>
      <c r="Z24" s="43"/>
      <c r="AA24" s="587"/>
      <c r="AB24" s="587"/>
      <c r="AC24" s="588"/>
      <c r="AD24" s="45"/>
      <c r="AE24" s="46"/>
      <c r="AF24" s="46"/>
      <c r="AG24" s="46"/>
      <c r="AH24" s="46"/>
      <c r="AI24" s="46"/>
      <c r="AJ24" s="47"/>
      <c r="AK24" s="47"/>
      <c r="AL24" s="32"/>
      <c r="AM24" s="32"/>
      <c r="AN24" s="32"/>
      <c r="AO24" s="34"/>
      <c r="AP24" s="19"/>
    </row>
    <row r="25" spans="2:42" s="20" customFormat="1" ht="278.45" hidden="1" customHeight="1" x14ac:dyDescent="0.25">
      <c r="B25" s="994" t="s">
        <v>102</v>
      </c>
      <c r="C25" s="1102" t="s">
        <v>103</v>
      </c>
      <c r="D25" s="1308">
        <v>1</v>
      </c>
      <c r="E25" s="978" t="s">
        <v>104</v>
      </c>
      <c r="F25" s="978"/>
      <c r="G25" s="978"/>
      <c r="H25" s="1283" t="s">
        <v>105</v>
      </c>
      <c r="I25" s="978" t="s">
        <v>106</v>
      </c>
      <c r="J25" s="978" t="s">
        <v>107</v>
      </c>
      <c r="K25" s="982">
        <v>0.8</v>
      </c>
      <c r="L25" s="982">
        <v>1</v>
      </c>
      <c r="M25" s="1095" t="s">
        <v>90</v>
      </c>
      <c r="N25" s="1106">
        <v>5</v>
      </c>
      <c r="O25" s="1099" t="s">
        <v>108</v>
      </c>
      <c r="P25" s="984"/>
      <c r="Q25" s="984"/>
      <c r="R25" s="1106">
        <v>5</v>
      </c>
      <c r="S25" s="1099" t="s">
        <v>109</v>
      </c>
      <c r="T25" s="984"/>
      <c r="U25" s="1106"/>
      <c r="V25" s="772"/>
      <c r="W25" s="48"/>
      <c r="X25" s="49"/>
      <c r="Y25" s="1305"/>
      <c r="Z25" s="979"/>
      <c r="AA25" s="1093">
        <v>0.34</v>
      </c>
      <c r="AB25" s="1093">
        <v>1</v>
      </c>
      <c r="AC25" s="1095" t="s">
        <v>90</v>
      </c>
      <c r="AD25" s="1097" t="s">
        <v>110</v>
      </c>
      <c r="AE25" s="1301" t="s">
        <v>111</v>
      </c>
      <c r="AF25" s="50">
        <v>7</v>
      </c>
      <c r="AG25" s="1084" t="s">
        <v>112</v>
      </c>
      <c r="AH25" s="1084" t="s">
        <v>113</v>
      </c>
      <c r="AI25" s="1310" t="s">
        <v>114</v>
      </c>
      <c r="AJ25" s="968" t="s">
        <v>115</v>
      </c>
      <c r="AK25" s="968"/>
      <c r="AL25" s="761" t="s">
        <v>116</v>
      </c>
      <c r="AM25" s="51"/>
      <c r="AN25" s="761" t="s">
        <v>117</v>
      </c>
      <c r="AO25" s="1090">
        <v>45826</v>
      </c>
      <c r="AP25" s="19"/>
    </row>
    <row r="26" spans="2:42" s="20" customFormat="1" ht="171" hidden="1" customHeight="1" x14ac:dyDescent="0.25">
      <c r="B26" s="994"/>
      <c r="C26" s="1102"/>
      <c r="D26" s="1308"/>
      <c r="E26" s="978"/>
      <c r="F26" s="978"/>
      <c r="G26" s="978"/>
      <c r="H26" s="1283"/>
      <c r="I26" s="978"/>
      <c r="J26" s="978"/>
      <c r="K26" s="982"/>
      <c r="L26" s="982"/>
      <c r="M26" s="1096"/>
      <c r="N26" s="1107"/>
      <c r="O26" s="1100"/>
      <c r="P26" s="985"/>
      <c r="Q26" s="985"/>
      <c r="R26" s="1107"/>
      <c r="S26" s="1100"/>
      <c r="T26" s="985"/>
      <c r="U26" s="1107"/>
      <c r="V26" s="772"/>
      <c r="W26" s="52"/>
      <c r="X26" s="53"/>
      <c r="Y26" s="1306"/>
      <c r="Z26" s="980"/>
      <c r="AA26" s="1094"/>
      <c r="AB26" s="1094"/>
      <c r="AC26" s="1096"/>
      <c r="AD26" s="1098"/>
      <c r="AE26" s="1302"/>
      <c r="AF26" s="54">
        <v>8</v>
      </c>
      <c r="AG26" s="1085"/>
      <c r="AH26" s="1085"/>
      <c r="AI26" s="1311"/>
      <c r="AJ26" s="969"/>
      <c r="AK26" s="969"/>
      <c r="AL26" s="763"/>
      <c r="AM26" s="55"/>
      <c r="AN26" s="763"/>
      <c r="AO26" s="1091"/>
      <c r="AP26" s="19"/>
    </row>
    <row r="27" spans="2:42" s="20" customFormat="1" ht="93.75" hidden="1" customHeight="1" x14ac:dyDescent="0.25">
      <c r="B27" s="24"/>
      <c r="C27" s="38"/>
      <c r="D27" s="56"/>
      <c r="E27" s="40"/>
      <c r="F27" s="40"/>
      <c r="G27" s="40"/>
      <c r="H27" s="57"/>
      <c r="I27" s="40"/>
      <c r="J27" s="40"/>
      <c r="K27" s="41"/>
      <c r="L27" s="41"/>
      <c r="M27" s="58"/>
      <c r="N27" s="59"/>
      <c r="O27" s="60">
        <f>80%-(80%*40%)</f>
        <v>0.48</v>
      </c>
      <c r="P27" s="60"/>
      <c r="Q27" s="60"/>
      <c r="R27" s="59"/>
      <c r="S27" s="61"/>
      <c r="T27" s="61"/>
      <c r="U27" s="59"/>
      <c r="V27" s="60">
        <f>48%-(48%*30%)</f>
        <v>0.33599999999999997</v>
      </c>
      <c r="W27" s="62"/>
      <c r="X27" s="63"/>
      <c r="Y27" s="64"/>
      <c r="Z27" s="64"/>
      <c r="AA27" s="256"/>
      <c r="AB27" s="256"/>
      <c r="AC27" s="58"/>
      <c r="AD27" s="65"/>
      <c r="AE27" s="66"/>
      <c r="AF27" s="67"/>
      <c r="AG27" s="68"/>
      <c r="AH27" s="68"/>
      <c r="AI27" s="69"/>
      <c r="AJ27" s="70"/>
      <c r="AK27" s="70"/>
      <c r="AL27" s="71"/>
      <c r="AM27" s="71"/>
      <c r="AN27" s="71"/>
      <c r="AO27" s="72"/>
      <c r="AP27" s="19"/>
    </row>
    <row r="28" spans="2:42" s="20" customFormat="1" ht="135.75" hidden="1" customHeight="1" x14ac:dyDescent="0.25">
      <c r="B28" s="994" t="s">
        <v>102</v>
      </c>
      <c r="C28" s="1102" t="s">
        <v>103</v>
      </c>
      <c r="D28" s="1308">
        <v>2</v>
      </c>
      <c r="E28" s="1309" t="s">
        <v>118</v>
      </c>
      <c r="F28" s="1309"/>
      <c r="G28" s="1309"/>
      <c r="H28" s="780" t="s">
        <v>77</v>
      </c>
      <c r="I28" s="978" t="s">
        <v>119</v>
      </c>
      <c r="J28" s="978" t="s">
        <v>120</v>
      </c>
      <c r="K28" s="982">
        <v>0.6</v>
      </c>
      <c r="L28" s="982">
        <v>0.8</v>
      </c>
      <c r="M28" s="1095" t="s">
        <v>41</v>
      </c>
      <c r="N28" s="1106">
        <v>6</v>
      </c>
      <c r="O28" s="1099" t="s">
        <v>121</v>
      </c>
      <c r="P28" s="984"/>
      <c r="Q28" s="984"/>
      <c r="R28" s="1106">
        <v>6</v>
      </c>
      <c r="S28" s="1099" t="s">
        <v>122</v>
      </c>
      <c r="T28" s="984"/>
      <c r="U28" s="1106"/>
      <c r="V28" s="772"/>
      <c r="W28" s="48"/>
      <c r="X28" s="49"/>
      <c r="Y28" s="1305"/>
      <c r="Z28" s="979"/>
      <c r="AA28" s="1144">
        <v>0.28999999999999998</v>
      </c>
      <c r="AB28" s="1144">
        <v>0.8</v>
      </c>
      <c r="AC28" s="1095" t="s">
        <v>41</v>
      </c>
      <c r="AD28" s="1097" t="s">
        <v>110</v>
      </c>
      <c r="AE28" s="1301" t="s">
        <v>123</v>
      </c>
      <c r="AF28" s="50">
        <v>9</v>
      </c>
      <c r="AG28" s="1084" t="s">
        <v>124</v>
      </c>
      <c r="AH28" s="1084" t="s">
        <v>125</v>
      </c>
      <c r="AI28" s="1303" t="s">
        <v>126</v>
      </c>
      <c r="AJ28" s="968" t="s">
        <v>115</v>
      </c>
      <c r="AK28" s="968"/>
      <c r="AL28" s="761" t="s">
        <v>127</v>
      </c>
      <c r="AM28" s="51"/>
      <c r="AN28" s="761" t="s">
        <v>128</v>
      </c>
      <c r="AO28" s="1090">
        <v>45826</v>
      </c>
      <c r="AP28" s="19"/>
    </row>
    <row r="29" spans="2:42" s="20" customFormat="1" ht="394.5" hidden="1" customHeight="1" x14ac:dyDescent="0.25">
      <c r="B29" s="994"/>
      <c r="C29" s="1102"/>
      <c r="D29" s="1308"/>
      <c r="E29" s="1309"/>
      <c r="F29" s="1309"/>
      <c r="G29" s="1309"/>
      <c r="H29" s="780"/>
      <c r="I29" s="978"/>
      <c r="J29" s="978"/>
      <c r="K29" s="982"/>
      <c r="L29" s="982"/>
      <c r="M29" s="1096"/>
      <c r="N29" s="1107"/>
      <c r="O29" s="1100"/>
      <c r="P29" s="985"/>
      <c r="Q29" s="985"/>
      <c r="R29" s="1107"/>
      <c r="S29" s="1100"/>
      <c r="T29" s="985"/>
      <c r="U29" s="1107"/>
      <c r="V29" s="772"/>
      <c r="W29" s="52"/>
      <c r="X29" s="53"/>
      <c r="Y29" s="1306"/>
      <c r="Z29" s="980"/>
      <c r="AA29" s="1146"/>
      <c r="AB29" s="1146"/>
      <c r="AC29" s="1096"/>
      <c r="AD29" s="1098"/>
      <c r="AE29" s="1302"/>
      <c r="AF29" s="54">
        <v>10</v>
      </c>
      <c r="AG29" s="1085"/>
      <c r="AH29" s="1085"/>
      <c r="AI29" s="1304"/>
      <c r="AJ29" s="969"/>
      <c r="AK29" s="969"/>
      <c r="AL29" s="763"/>
      <c r="AM29" s="55"/>
      <c r="AN29" s="763"/>
      <c r="AO29" s="1091"/>
      <c r="AP29" s="19"/>
    </row>
    <row r="30" spans="2:42" s="20" customFormat="1" ht="142.5" hidden="1" customHeight="1" x14ac:dyDescent="0.25">
      <c r="B30" s="24"/>
      <c r="C30" s="38"/>
      <c r="D30" s="56"/>
      <c r="E30" s="73"/>
      <c r="F30" s="73"/>
      <c r="G30" s="73"/>
      <c r="H30" s="57"/>
      <c r="I30" s="40"/>
      <c r="J30" s="40"/>
      <c r="K30" s="41"/>
      <c r="L30" s="41"/>
      <c r="M30" s="58"/>
      <c r="N30" s="802">
        <v>7</v>
      </c>
      <c r="O30" s="60">
        <f>60%-(60%*30%)</f>
        <v>0.42</v>
      </c>
      <c r="P30" s="60"/>
      <c r="Q30" s="60"/>
      <c r="R30" s="802">
        <v>7</v>
      </c>
      <c r="S30" s="60">
        <f t="shared" ref="S30" si="0">80%-(80%*40%)</f>
        <v>0.48</v>
      </c>
      <c r="T30" s="60"/>
      <c r="U30" s="802"/>
      <c r="V30" s="60">
        <f>42%-(42%*30%)</f>
        <v>0.29399999999999998</v>
      </c>
      <c r="W30" s="62"/>
      <c r="X30" s="63"/>
      <c r="Y30" s="64"/>
      <c r="Z30" s="64"/>
      <c r="AA30" s="589" t="s">
        <v>129</v>
      </c>
      <c r="AB30" s="589"/>
      <c r="AC30" s="58"/>
      <c r="AD30" s="65"/>
      <c r="AE30" s="66"/>
      <c r="AF30" s="67"/>
      <c r="AG30" s="68"/>
      <c r="AH30" s="68"/>
      <c r="AI30" s="69"/>
      <c r="AJ30" s="70"/>
      <c r="AK30" s="70"/>
      <c r="AL30" s="71"/>
      <c r="AM30" s="71"/>
      <c r="AN30" s="71"/>
      <c r="AO30" s="72"/>
      <c r="AP30" s="19"/>
    </row>
    <row r="31" spans="2:42" s="20" customFormat="1" ht="409.5" hidden="1" customHeight="1" x14ac:dyDescent="0.25">
      <c r="B31" s="994" t="s">
        <v>102</v>
      </c>
      <c r="C31" s="1102" t="s">
        <v>103</v>
      </c>
      <c r="D31" s="1308">
        <v>3</v>
      </c>
      <c r="E31" s="978" t="s">
        <v>130</v>
      </c>
      <c r="F31" s="978"/>
      <c r="G31" s="978"/>
      <c r="H31" s="1003" t="s">
        <v>38</v>
      </c>
      <c r="I31" s="978" t="s">
        <v>131</v>
      </c>
      <c r="J31" s="978" t="s">
        <v>132</v>
      </c>
      <c r="K31" s="1307">
        <v>0.8</v>
      </c>
      <c r="L31" s="1307">
        <v>0.8</v>
      </c>
      <c r="M31" s="1095" t="s">
        <v>41</v>
      </c>
      <c r="N31" s="803"/>
      <c r="O31" s="1099" t="s">
        <v>133</v>
      </c>
      <c r="P31" s="984"/>
      <c r="Q31" s="984"/>
      <c r="R31" s="803"/>
      <c r="S31" s="1099" t="s">
        <v>134</v>
      </c>
      <c r="T31" s="984"/>
      <c r="U31" s="803"/>
      <c r="V31" s="772"/>
      <c r="W31" s="48"/>
      <c r="X31" s="49"/>
      <c r="Y31" s="1305"/>
      <c r="Z31" s="979"/>
      <c r="AA31" s="1307">
        <v>0.56000000000000005</v>
      </c>
      <c r="AB31" s="1307">
        <v>0.6</v>
      </c>
      <c r="AC31" s="1095" t="s">
        <v>50</v>
      </c>
      <c r="AD31" s="1300" t="s">
        <v>51</v>
      </c>
      <c r="AE31" s="1301" t="s">
        <v>135</v>
      </c>
      <c r="AF31" s="50">
        <v>11</v>
      </c>
      <c r="AG31" s="1084" t="s">
        <v>136</v>
      </c>
      <c r="AH31" s="1084" t="s">
        <v>137</v>
      </c>
      <c r="AI31" s="1303" t="s">
        <v>138</v>
      </c>
      <c r="AJ31" s="968" t="s">
        <v>115</v>
      </c>
      <c r="AK31" s="968"/>
      <c r="AL31" s="761" t="s">
        <v>139</v>
      </c>
      <c r="AM31" s="51"/>
      <c r="AN31" s="1299" t="s">
        <v>140</v>
      </c>
      <c r="AO31" s="1090">
        <v>45826</v>
      </c>
      <c r="AP31" s="19"/>
    </row>
    <row r="32" spans="2:42" s="20" customFormat="1" ht="75" hidden="1" customHeight="1" x14ac:dyDescent="0.25">
      <c r="B32" s="994"/>
      <c r="C32" s="1102"/>
      <c r="D32" s="1308"/>
      <c r="E32" s="978"/>
      <c r="F32" s="978"/>
      <c r="G32" s="978"/>
      <c r="H32" s="1003"/>
      <c r="I32" s="978"/>
      <c r="J32" s="978"/>
      <c r="K32" s="1307"/>
      <c r="L32" s="1307"/>
      <c r="M32" s="1096"/>
      <c r="N32" s="804"/>
      <c r="O32" s="1100"/>
      <c r="P32" s="985"/>
      <c r="Q32" s="985"/>
      <c r="R32" s="804"/>
      <c r="S32" s="1100"/>
      <c r="T32" s="985"/>
      <c r="U32" s="804"/>
      <c r="V32" s="772"/>
      <c r="W32" s="52"/>
      <c r="X32" s="53"/>
      <c r="Y32" s="1306"/>
      <c r="Z32" s="980"/>
      <c r="AA32" s="1307"/>
      <c r="AB32" s="1307"/>
      <c r="AC32" s="1096"/>
      <c r="AD32" s="1300"/>
      <c r="AE32" s="1302"/>
      <c r="AF32" s="54"/>
      <c r="AG32" s="1085"/>
      <c r="AH32" s="1085"/>
      <c r="AI32" s="1304"/>
      <c r="AJ32" s="969"/>
      <c r="AK32" s="969"/>
      <c r="AL32" s="763"/>
      <c r="AM32" s="55"/>
      <c r="AN32" s="1299"/>
      <c r="AO32" s="1091"/>
      <c r="AP32" s="19"/>
    </row>
    <row r="33" spans="2:42" s="20" customFormat="1" ht="409.5" hidden="1" customHeight="1" x14ac:dyDescent="0.25">
      <c r="B33" s="1284" t="s">
        <v>141</v>
      </c>
      <c r="C33" s="1131" t="s">
        <v>142</v>
      </c>
      <c r="D33" s="1298">
        <v>1</v>
      </c>
      <c r="E33" s="978" t="s">
        <v>143</v>
      </c>
      <c r="F33" s="978"/>
      <c r="G33" s="978"/>
      <c r="H33" s="1003" t="s">
        <v>38</v>
      </c>
      <c r="I33" s="1049" t="s">
        <v>144</v>
      </c>
      <c r="J33" s="662" t="s">
        <v>145</v>
      </c>
      <c r="K33" s="818">
        <v>0.8</v>
      </c>
      <c r="L33" s="818">
        <v>1</v>
      </c>
      <c r="M33" s="928" t="s">
        <v>90</v>
      </c>
      <c r="N33" s="802">
        <v>8</v>
      </c>
      <c r="O33" s="920" t="s">
        <v>146</v>
      </c>
      <c r="P33" s="920" t="s">
        <v>147</v>
      </c>
      <c r="Q33" s="74"/>
      <c r="R33" s="802">
        <v>8</v>
      </c>
      <c r="S33" s="920" t="s">
        <v>148</v>
      </c>
      <c r="T33" s="984"/>
      <c r="U33" s="802"/>
      <c r="V33" s="772"/>
      <c r="W33" s="48"/>
      <c r="X33" s="49"/>
      <c r="Y33" s="75"/>
      <c r="Z33" s="75"/>
      <c r="AA33" s="752">
        <v>0.39</v>
      </c>
      <c r="AB33" s="752">
        <v>1</v>
      </c>
      <c r="AC33" s="1095" t="s">
        <v>90</v>
      </c>
      <c r="AD33" s="916" t="s">
        <v>51</v>
      </c>
      <c r="AE33" s="918" t="s">
        <v>149</v>
      </c>
      <c r="AF33" s="35">
        <v>12</v>
      </c>
      <c r="AG33" s="903" t="s">
        <v>150</v>
      </c>
      <c r="AH33" s="903" t="s">
        <v>151</v>
      </c>
      <c r="AI33" s="903" t="s">
        <v>152</v>
      </c>
      <c r="AJ33" s="907" t="s">
        <v>153</v>
      </c>
      <c r="AK33" s="76"/>
      <c r="AL33" s="1012" t="s">
        <v>154</v>
      </c>
      <c r="AM33" s="77"/>
      <c r="AN33" s="1012" t="s">
        <v>155</v>
      </c>
      <c r="AO33" s="891">
        <v>45961</v>
      </c>
      <c r="AP33" s="19"/>
    </row>
    <row r="34" spans="2:42" s="20" customFormat="1" ht="34.5" hidden="1" customHeight="1" x14ac:dyDescent="0.25">
      <c r="B34" s="1286"/>
      <c r="C34" s="1133"/>
      <c r="D34" s="1298"/>
      <c r="E34" s="978"/>
      <c r="F34" s="978"/>
      <c r="G34" s="978"/>
      <c r="H34" s="1003"/>
      <c r="I34" s="1049"/>
      <c r="J34" s="662"/>
      <c r="K34" s="818"/>
      <c r="L34" s="818"/>
      <c r="M34" s="929"/>
      <c r="N34" s="804"/>
      <c r="O34" s="921"/>
      <c r="P34" s="921"/>
      <c r="Q34" s="78"/>
      <c r="R34" s="804"/>
      <c r="S34" s="921"/>
      <c r="T34" s="985"/>
      <c r="U34" s="804"/>
      <c r="V34" s="772"/>
      <c r="W34" s="52"/>
      <c r="X34" s="53"/>
      <c r="Y34" s="79"/>
      <c r="Z34" s="79"/>
      <c r="AA34" s="753"/>
      <c r="AB34" s="753"/>
      <c r="AC34" s="1096"/>
      <c r="AD34" s="917"/>
      <c r="AE34" s="919"/>
      <c r="AF34" s="36"/>
      <c r="AG34" s="904"/>
      <c r="AH34" s="904"/>
      <c r="AI34" s="904"/>
      <c r="AJ34" s="908"/>
      <c r="AK34" s="80"/>
      <c r="AL34" s="1014"/>
      <c r="AM34" s="81"/>
      <c r="AN34" s="1014"/>
      <c r="AO34" s="892"/>
      <c r="AP34" s="19"/>
    </row>
    <row r="35" spans="2:42" s="20" customFormat="1" ht="0.75" hidden="1" customHeight="1" x14ac:dyDescent="0.25">
      <c r="B35" s="82"/>
      <c r="C35" s="83"/>
      <c r="D35" s="84"/>
      <c r="E35" s="85"/>
      <c r="F35" s="85"/>
      <c r="G35" s="85"/>
      <c r="H35" s="86"/>
      <c r="I35" s="87"/>
      <c r="J35" s="88"/>
      <c r="K35" s="89"/>
      <c r="L35" s="89"/>
      <c r="M35" s="90"/>
      <c r="N35" s="91">
        <v>9</v>
      </c>
      <c r="O35" s="92">
        <f>80%-(80%*30%)</f>
        <v>0.56000000000000005</v>
      </c>
      <c r="P35" s="92"/>
      <c r="Q35" s="92"/>
      <c r="R35" s="91">
        <v>9</v>
      </c>
      <c r="S35" s="93"/>
      <c r="T35" s="93"/>
      <c r="U35" s="91"/>
      <c r="V35" s="92">
        <f>56%-(56%*30%)</f>
        <v>0.39200000000000002</v>
      </c>
      <c r="W35" s="94"/>
      <c r="X35" s="95"/>
      <c r="Y35" s="96"/>
      <c r="Z35" s="96"/>
      <c r="AA35" s="274"/>
      <c r="AB35" s="274"/>
      <c r="AC35" s="90"/>
      <c r="AD35" s="26"/>
      <c r="AE35" s="27"/>
      <c r="AF35" s="28"/>
      <c r="AG35" s="29"/>
      <c r="AH35" s="29"/>
      <c r="AI35" s="29"/>
      <c r="AJ35" s="30"/>
      <c r="AK35" s="30"/>
      <c r="AL35" s="31"/>
      <c r="AM35" s="31"/>
      <c r="AN35" s="31"/>
      <c r="AO35" s="33"/>
      <c r="AP35" s="19"/>
    </row>
    <row r="36" spans="2:42" s="20" customFormat="1" ht="278.45" hidden="1" customHeight="1" x14ac:dyDescent="0.25">
      <c r="B36" s="1284" t="s">
        <v>141</v>
      </c>
      <c r="C36" s="1131" t="s">
        <v>142</v>
      </c>
      <c r="D36" s="1298">
        <v>2</v>
      </c>
      <c r="E36" s="823" t="s">
        <v>156</v>
      </c>
      <c r="F36" s="823"/>
      <c r="G36" s="823"/>
      <c r="H36" s="780" t="s">
        <v>62</v>
      </c>
      <c r="I36" s="1049" t="s">
        <v>157</v>
      </c>
      <c r="J36" s="662" t="s">
        <v>158</v>
      </c>
      <c r="K36" s="818">
        <v>0.8</v>
      </c>
      <c r="L36" s="818">
        <v>0.6</v>
      </c>
      <c r="M36" s="928" t="s">
        <v>41</v>
      </c>
      <c r="N36" s="802">
        <v>9</v>
      </c>
      <c r="O36" s="920" t="s">
        <v>159</v>
      </c>
      <c r="P36" s="663"/>
      <c r="Q36" s="663"/>
      <c r="R36" s="802">
        <v>9</v>
      </c>
      <c r="S36" s="920" t="s">
        <v>148</v>
      </c>
      <c r="T36" s="663"/>
      <c r="U36" s="802"/>
      <c r="V36" s="772"/>
      <c r="W36" s="48"/>
      <c r="X36" s="49"/>
      <c r="Y36" s="75"/>
      <c r="Z36" s="932"/>
      <c r="AA36" s="752">
        <v>0.39</v>
      </c>
      <c r="AB36" s="752">
        <v>0.6</v>
      </c>
      <c r="AC36" s="928" t="s">
        <v>50</v>
      </c>
      <c r="AD36" s="916" t="s">
        <v>51</v>
      </c>
      <c r="AE36" s="918" t="s">
        <v>160</v>
      </c>
      <c r="AF36" s="35">
        <v>13</v>
      </c>
      <c r="AG36" s="903">
        <v>45870</v>
      </c>
      <c r="AH36" s="903">
        <v>46017</v>
      </c>
      <c r="AI36" s="903" t="s">
        <v>161</v>
      </c>
      <c r="AJ36" s="907" t="s">
        <v>153</v>
      </c>
      <c r="AK36" s="813"/>
      <c r="AL36" s="1012" t="s">
        <v>162</v>
      </c>
      <c r="AM36" s="77"/>
      <c r="AN36" s="1012" t="s">
        <v>163</v>
      </c>
      <c r="AO36" s="891">
        <v>46017</v>
      </c>
      <c r="AP36" s="19"/>
    </row>
    <row r="37" spans="2:42" s="20" customFormat="1" ht="203.25" hidden="1" customHeight="1" x14ac:dyDescent="0.25">
      <c r="B37" s="1286"/>
      <c r="C37" s="1133"/>
      <c r="D37" s="1298"/>
      <c r="E37" s="823"/>
      <c r="F37" s="823"/>
      <c r="G37" s="823"/>
      <c r="H37" s="780"/>
      <c r="I37" s="1049"/>
      <c r="J37" s="662"/>
      <c r="K37" s="818"/>
      <c r="L37" s="818"/>
      <c r="M37" s="929"/>
      <c r="N37" s="804"/>
      <c r="O37" s="921"/>
      <c r="P37" s="665"/>
      <c r="Q37" s="665"/>
      <c r="R37" s="804"/>
      <c r="S37" s="921"/>
      <c r="T37" s="665"/>
      <c r="U37" s="804"/>
      <c r="V37" s="772"/>
      <c r="W37" s="52"/>
      <c r="X37" s="53"/>
      <c r="Y37" s="79"/>
      <c r="Z37" s="933"/>
      <c r="AA37" s="753"/>
      <c r="AB37" s="753"/>
      <c r="AC37" s="929"/>
      <c r="AD37" s="917"/>
      <c r="AE37" s="919"/>
      <c r="AF37" s="36"/>
      <c r="AG37" s="904"/>
      <c r="AH37" s="904"/>
      <c r="AI37" s="904"/>
      <c r="AJ37" s="908"/>
      <c r="AK37" s="814"/>
      <c r="AL37" s="1014"/>
      <c r="AM37" s="81"/>
      <c r="AN37" s="1014"/>
      <c r="AO37" s="892"/>
      <c r="AP37" s="19"/>
    </row>
    <row r="38" spans="2:42" s="20" customFormat="1" ht="0.75" hidden="1" customHeight="1" x14ac:dyDescent="0.25">
      <c r="B38" s="21"/>
      <c r="C38" s="97"/>
      <c r="D38" s="84"/>
      <c r="E38" s="85"/>
      <c r="F38" s="85"/>
      <c r="G38" s="85"/>
      <c r="H38" s="86"/>
      <c r="I38" s="87"/>
      <c r="J38" s="88"/>
      <c r="K38" s="89"/>
      <c r="L38" s="89"/>
      <c r="M38" s="90"/>
      <c r="N38" s="91"/>
      <c r="O38" s="92">
        <f>80%-(80%*30%)</f>
        <v>0.56000000000000005</v>
      </c>
      <c r="P38" s="92"/>
      <c r="Q38" s="92"/>
      <c r="R38" s="91"/>
      <c r="S38" s="93"/>
      <c r="T38" s="93"/>
      <c r="U38" s="91"/>
      <c r="V38" s="92">
        <f>56%-(56%*30%)</f>
        <v>0.39200000000000002</v>
      </c>
      <c r="W38" s="94"/>
      <c r="X38" s="95"/>
      <c r="Y38" s="96"/>
      <c r="Z38" s="96"/>
      <c r="AA38" s="274"/>
      <c r="AB38" s="274"/>
      <c r="AC38" s="90"/>
      <c r="AD38" s="26"/>
      <c r="AE38" s="27"/>
      <c r="AF38" s="28"/>
      <c r="AG38" s="29"/>
      <c r="AH38" s="29"/>
      <c r="AI38" s="29"/>
      <c r="AJ38" s="30"/>
      <c r="AK38" s="30"/>
      <c r="AL38" s="31"/>
      <c r="AM38" s="31"/>
      <c r="AN38" s="31"/>
      <c r="AO38" s="33"/>
      <c r="AP38" s="19"/>
    </row>
    <row r="39" spans="2:42" s="20" customFormat="1" ht="409.5" hidden="1" customHeight="1" x14ac:dyDescent="0.25">
      <c r="B39" s="1284" t="s">
        <v>141</v>
      </c>
      <c r="C39" s="1131" t="s">
        <v>142</v>
      </c>
      <c r="D39" s="1298">
        <v>3</v>
      </c>
      <c r="E39" s="823" t="s">
        <v>164</v>
      </c>
      <c r="F39" s="823"/>
      <c r="G39" s="823"/>
      <c r="H39" s="780" t="s">
        <v>165</v>
      </c>
      <c r="I39" s="1049" t="s">
        <v>166</v>
      </c>
      <c r="J39" s="1049" t="s">
        <v>167</v>
      </c>
      <c r="K39" s="818">
        <v>0.8</v>
      </c>
      <c r="L39" s="818">
        <v>1</v>
      </c>
      <c r="M39" s="928" t="s">
        <v>90</v>
      </c>
      <c r="N39" s="802">
        <v>10</v>
      </c>
      <c r="O39" s="920" t="s">
        <v>168</v>
      </c>
      <c r="P39" s="663"/>
      <c r="Q39" s="98"/>
      <c r="R39" s="802"/>
      <c r="S39" s="936"/>
      <c r="T39" s="99"/>
      <c r="U39" s="802"/>
      <c r="V39" s="920"/>
      <c r="W39" s="100"/>
      <c r="X39" s="101"/>
      <c r="Y39" s="75"/>
      <c r="Z39" s="102"/>
      <c r="AA39" s="752">
        <v>0.48</v>
      </c>
      <c r="AB39" s="752">
        <v>1</v>
      </c>
      <c r="AC39" s="1095" t="s">
        <v>90</v>
      </c>
      <c r="AD39" s="916" t="s">
        <v>51</v>
      </c>
      <c r="AE39" s="918" t="s">
        <v>169</v>
      </c>
      <c r="AF39" s="35" t="s">
        <v>170</v>
      </c>
      <c r="AG39" s="903" t="s">
        <v>171</v>
      </c>
      <c r="AH39" s="903" t="s">
        <v>172</v>
      </c>
      <c r="AI39" s="903" t="s">
        <v>173</v>
      </c>
      <c r="AJ39" s="907" t="s">
        <v>174</v>
      </c>
      <c r="AK39" s="76"/>
      <c r="AL39" s="1012" t="s">
        <v>175</v>
      </c>
      <c r="AM39" s="77"/>
      <c r="AN39" s="1012" t="s">
        <v>176</v>
      </c>
      <c r="AO39" s="891">
        <v>46017</v>
      </c>
      <c r="AP39" s="19"/>
    </row>
    <row r="40" spans="2:42" s="20" customFormat="1" ht="120.75" hidden="1" customHeight="1" x14ac:dyDescent="0.25">
      <c r="B40" s="1286"/>
      <c r="C40" s="1133"/>
      <c r="D40" s="1298"/>
      <c r="E40" s="823"/>
      <c r="F40" s="823"/>
      <c r="G40" s="823"/>
      <c r="H40" s="780"/>
      <c r="I40" s="1049"/>
      <c r="J40" s="1049"/>
      <c r="K40" s="818"/>
      <c r="L40" s="818"/>
      <c r="M40" s="929"/>
      <c r="N40" s="804"/>
      <c r="O40" s="921"/>
      <c r="P40" s="665"/>
      <c r="Q40" s="103"/>
      <c r="R40" s="804"/>
      <c r="S40" s="937"/>
      <c r="T40" s="104"/>
      <c r="U40" s="804"/>
      <c r="V40" s="921"/>
      <c r="W40" s="105"/>
      <c r="X40" s="106"/>
      <c r="Y40" s="79"/>
      <c r="Z40" s="79"/>
      <c r="AA40" s="753"/>
      <c r="AB40" s="753"/>
      <c r="AC40" s="1096"/>
      <c r="AD40" s="917"/>
      <c r="AE40" s="919"/>
      <c r="AF40" s="36"/>
      <c r="AG40" s="904"/>
      <c r="AH40" s="904"/>
      <c r="AI40" s="904"/>
      <c r="AJ40" s="908"/>
      <c r="AK40" s="80"/>
      <c r="AL40" s="1014"/>
      <c r="AM40" s="81"/>
      <c r="AN40" s="1014"/>
      <c r="AO40" s="892"/>
      <c r="AP40" s="19"/>
    </row>
    <row r="41" spans="2:42" s="20" customFormat="1" ht="0.75" hidden="1" customHeight="1" x14ac:dyDescent="0.25">
      <c r="B41" s="21"/>
      <c r="C41" s="97"/>
      <c r="D41" s="84"/>
      <c r="E41" s="85"/>
      <c r="F41" s="85"/>
      <c r="G41" s="85"/>
      <c r="H41" s="86"/>
      <c r="I41" s="87"/>
      <c r="J41" s="88"/>
      <c r="K41" s="89"/>
      <c r="L41" s="89"/>
      <c r="M41" s="90"/>
      <c r="N41" s="91"/>
      <c r="O41" s="92">
        <f>80%-(80%*40%)</f>
        <v>0.48</v>
      </c>
      <c r="P41" s="92"/>
      <c r="Q41" s="92"/>
      <c r="R41" s="91"/>
      <c r="S41" s="93"/>
      <c r="T41" s="93"/>
      <c r="U41" s="91"/>
      <c r="V41" s="107"/>
      <c r="W41" s="108"/>
      <c r="X41" s="27"/>
      <c r="Y41" s="96"/>
      <c r="Z41" s="96"/>
      <c r="AA41" s="274"/>
      <c r="AB41" s="274"/>
      <c r="AC41" s="90"/>
      <c r="AD41" s="26"/>
      <c r="AE41" s="27"/>
      <c r="AF41" s="28"/>
      <c r="AG41" s="29"/>
      <c r="AH41" s="29"/>
      <c r="AI41" s="29"/>
      <c r="AJ41" s="30"/>
      <c r="AK41" s="30"/>
      <c r="AL41" s="31"/>
      <c r="AM41" s="31"/>
      <c r="AN41" s="31"/>
      <c r="AO41" s="33"/>
      <c r="AP41" s="19"/>
    </row>
    <row r="42" spans="2:42" s="20" customFormat="1" ht="409.5" hidden="1" customHeight="1" x14ac:dyDescent="0.25">
      <c r="B42" s="1284" t="s">
        <v>141</v>
      </c>
      <c r="C42" s="1131" t="s">
        <v>142</v>
      </c>
      <c r="D42" s="1298">
        <v>4</v>
      </c>
      <c r="E42" s="823" t="s">
        <v>177</v>
      </c>
      <c r="F42" s="823"/>
      <c r="G42" s="823"/>
      <c r="H42" s="780" t="s">
        <v>77</v>
      </c>
      <c r="I42" s="1049" t="s">
        <v>178</v>
      </c>
      <c r="J42" s="662" t="s">
        <v>179</v>
      </c>
      <c r="K42" s="818">
        <v>0.2</v>
      </c>
      <c r="L42" s="818">
        <v>1</v>
      </c>
      <c r="M42" s="928" t="s">
        <v>90</v>
      </c>
      <c r="N42" s="802">
        <v>11</v>
      </c>
      <c r="O42" s="920" t="s">
        <v>180</v>
      </c>
      <c r="P42" s="663"/>
      <c r="Q42" s="663"/>
      <c r="R42" s="802">
        <v>10</v>
      </c>
      <c r="S42" s="920" t="s">
        <v>181</v>
      </c>
      <c r="T42" s="85"/>
      <c r="U42" s="802">
        <v>5</v>
      </c>
      <c r="V42" s="823" t="s">
        <v>182</v>
      </c>
      <c r="W42" s="932"/>
      <c r="X42" s="35"/>
      <c r="Y42" s="48"/>
      <c r="AA42" s="752">
        <v>0.09</v>
      </c>
      <c r="AB42" s="752">
        <v>0.75</v>
      </c>
      <c r="AC42" s="928" t="s">
        <v>41</v>
      </c>
      <c r="AD42" s="916" t="s">
        <v>51</v>
      </c>
      <c r="AE42" s="918" t="s">
        <v>183</v>
      </c>
      <c r="AF42" s="35">
        <v>16</v>
      </c>
      <c r="AG42" s="903">
        <v>45870</v>
      </c>
      <c r="AH42" s="903">
        <v>46003</v>
      </c>
      <c r="AI42" s="903" t="s">
        <v>184</v>
      </c>
      <c r="AJ42" s="907" t="s">
        <v>153</v>
      </c>
      <c r="AK42" s="76"/>
      <c r="AL42" s="1012" t="s">
        <v>185</v>
      </c>
      <c r="AM42" s="77"/>
      <c r="AN42" s="1012" t="s">
        <v>186</v>
      </c>
      <c r="AO42" s="891">
        <v>46003</v>
      </c>
      <c r="AP42" s="19"/>
    </row>
    <row r="43" spans="2:42" s="20" customFormat="1" ht="93.75" hidden="1" customHeight="1" x14ac:dyDescent="0.25">
      <c r="B43" s="1286"/>
      <c r="C43" s="1133"/>
      <c r="D43" s="1298"/>
      <c r="E43" s="823"/>
      <c r="F43" s="823"/>
      <c r="G43" s="823"/>
      <c r="H43" s="780"/>
      <c r="I43" s="1049"/>
      <c r="J43" s="662"/>
      <c r="K43" s="818"/>
      <c r="L43" s="818"/>
      <c r="M43" s="929"/>
      <c r="N43" s="804"/>
      <c r="O43" s="921"/>
      <c r="P43" s="665"/>
      <c r="Q43" s="665"/>
      <c r="R43" s="804"/>
      <c r="S43" s="921"/>
      <c r="T43" s="103"/>
      <c r="U43" s="804"/>
      <c r="V43" s="823"/>
      <c r="W43" s="933"/>
      <c r="X43" s="36"/>
      <c r="Y43" s="52"/>
      <c r="AA43" s="753"/>
      <c r="AB43" s="753"/>
      <c r="AC43" s="929"/>
      <c r="AD43" s="917"/>
      <c r="AE43" s="919"/>
      <c r="AF43" s="36"/>
      <c r="AG43" s="904"/>
      <c r="AH43" s="904"/>
      <c r="AI43" s="904"/>
      <c r="AJ43" s="908"/>
      <c r="AK43" s="80"/>
      <c r="AL43" s="1014"/>
      <c r="AM43" s="81"/>
      <c r="AN43" s="1014"/>
      <c r="AO43" s="892"/>
      <c r="AP43" s="19"/>
    </row>
    <row r="44" spans="2:42" s="20" customFormat="1" ht="0.75" hidden="1" customHeight="1" x14ac:dyDescent="0.25">
      <c r="B44" s="21"/>
      <c r="C44" s="97"/>
      <c r="D44" s="84">
        <v>1</v>
      </c>
      <c r="E44" s="85"/>
      <c r="F44" s="85"/>
      <c r="G44" s="85"/>
      <c r="H44" s="86"/>
      <c r="I44" s="87"/>
      <c r="J44" s="88"/>
      <c r="K44" s="89"/>
      <c r="L44" s="89"/>
      <c r="M44" s="90"/>
      <c r="N44" s="109"/>
      <c r="O44" s="92">
        <f>20%-(20%*30%)</f>
        <v>0.14000000000000001</v>
      </c>
      <c r="P44" s="92"/>
      <c r="Q44" s="92"/>
      <c r="R44" s="109"/>
      <c r="S44" s="93"/>
      <c r="T44" s="93"/>
      <c r="U44" s="109"/>
      <c r="V44" s="110">
        <f>14%-(12%*40%)</f>
        <v>9.2000000000000012E-2</v>
      </c>
      <c r="W44" s="94"/>
      <c r="X44" s="95"/>
      <c r="Y44" s="94">
        <f>100%-(100%*25%)</f>
        <v>0.75</v>
      </c>
      <c r="Z44" s="94"/>
      <c r="AA44" s="274"/>
      <c r="AB44" s="274"/>
      <c r="AC44" s="90"/>
      <c r="AD44" s="26"/>
      <c r="AE44" s="27"/>
      <c r="AF44" s="28"/>
      <c r="AG44" s="29"/>
      <c r="AH44" s="29"/>
      <c r="AI44" s="29"/>
      <c r="AJ44" s="30"/>
      <c r="AK44" s="30"/>
      <c r="AL44" s="31"/>
      <c r="AM44" s="31"/>
      <c r="AN44" s="31"/>
      <c r="AO44" s="33"/>
      <c r="AP44" s="19"/>
    </row>
    <row r="45" spans="2:42" s="20" customFormat="1" ht="409.5" hidden="1" customHeight="1" x14ac:dyDescent="0.25">
      <c r="B45" s="1284" t="s">
        <v>141</v>
      </c>
      <c r="C45" s="1131" t="s">
        <v>142</v>
      </c>
      <c r="D45" s="1298">
        <v>5</v>
      </c>
      <c r="E45" s="823" t="s">
        <v>187</v>
      </c>
      <c r="F45" s="823"/>
      <c r="G45" s="823"/>
      <c r="H45" s="780" t="s">
        <v>62</v>
      </c>
      <c r="I45" s="1049" t="s">
        <v>188</v>
      </c>
      <c r="J45" s="823" t="s">
        <v>189</v>
      </c>
      <c r="K45" s="818">
        <v>0.6</v>
      </c>
      <c r="L45" s="818">
        <v>0.8</v>
      </c>
      <c r="M45" s="928" t="s">
        <v>41</v>
      </c>
      <c r="N45" s="1106">
        <v>12</v>
      </c>
      <c r="O45" s="920" t="s">
        <v>190</v>
      </c>
      <c r="P45" s="663"/>
      <c r="Q45" s="74"/>
      <c r="R45" s="1106">
        <v>11</v>
      </c>
      <c r="S45" s="920" t="s">
        <v>191</v>
      </c>
      <c r="T45" s="664"/>
      <c r="U45" s="1106"/>
      <c r="V45" s="772"/>
      <c r="W45" s="111"/>
      <c r="X45" s="112"/>
      <c r="Y45" s="75"/>
      <c r="Z45" s="75"/>
      <c r="AA45" s="752">
        <v>0.22</v>
      </c>
      <c r="AB45" s="752">
        <v>0.8</v>
      </c>
      <c r="AC45" s="928" t="s">
        <v>41</v>
      </c>
      <c r="AD45" s="916" t="s">
        <v>51</v>
      </c>
      <c r="AE45" s="918" t="s">
        <v>192</v>
      </c>
      <c r="AF45" s="35">
        <v>17</v>
      </c>
      <c r="AG45" s="903">
        <v>45870</v>
      </c>
      <c r="AH45" s="903">
        <v>46052</v>
      </c>
      <c r="AI45" s="903" t="s">
        <v>193</v>
      </c>
      <c r="AJ45" s="907" t="s">
        <v>194</v>
      </c>
      <c r="AK45" s="76"/>
      <c r="AL45" s="1012" t="s">
        <v>195</v>
      </c>
      <c r="AM45" s="77"/>
      <c r="AN45" s="1012" t="s">
        <v>196</v>
      </c>
      <c r="AO45" s="891">
        <v>46052</v>
      </c>
      <c r="AP45" s="19"/>
    </row>
    <row r="46" spans="2:42" s="20" customFormat="1" ht="101.25" hidden="1" customHeight="1" x14ac:dyDescent="0.25">
      <c r="B46" s="1286"/>
      <c r="C46" s="1133"/>
      <c r="D46" s="1298"/>
      <c r="E46" s="823"/>
      <c r="F46" s="823"/>
      <c r="G46" s="823"/>
      <c r="H46" s="780"/>
      <c r="I46" s="1049"/>
      <c r="J46" s="823"/>
      <c r="K46" s="818"/>
      <c r="L46" s="818"/>
      <c r="M46" s="929"/>
      <c r="N46" s="1107"/>
      <c r="O46" s="921"/>
      <c r="P46" s="665"/>
      <c r="Q46" s="78"/>
      <c r="R46" s="1107"/>
      <c r="S46" s="921"/>
      <c r="T46" s="665"/>
      <c r="U46" s="1107"/>
      <c r="V46" s="772"/>
      <c r="W46" s="52"/>
      <c r="X46" s="53"/>
      <c r="Y46" s="79"/>
      <c r="Z46" s="79"/>
      <c r="AA46" s="753"/>
      <c r="AB46" s="753"/>
      <c r="AC46" s="929"/>
      <c r="AD46" s="917"/>
      <c r="AE46" s="919"/>
      <c r="AF46" s="36"/>
      <c r="AG46" s="904"/>
      <c r="AH46" s="904"/>
      <c r="AI46" s="904"/>
      <c r="AJ46" s="908"/>
      <c r="AK46" s="80"/>
      <c r="AL46" s="1014"/>
      <c r="AM46" s="81"/>
      <c r="AN46" s="1014"/>
      <c r="AO46" s="892"/>
      <c r="AP46" s="19"/>
    </row>
    <row r="47" spans="2:42" s="20" customFormat="1" ht="278.45" hidden="1" customHeight="1" x14ac:dyDescent="0.25">
      <c r="B47" s="1284" t="s">
        <v>197</v>
      </c>
      <c r="C47" s="1292" t="s">
        <v>198</v>
      </c>
      <c r="D47" s="1295">
        <v>1</v>
      </c>
      <c r="E47" s="978" t="s">
        <v>199</v>
      </c>
      <c r="F47" s="978"/>
      <c r="G47" s="978"/>
      <c r="H47" s="1003" t="s">
        <v>62</v>
      </c>
      <c r="I47" s="978" t="s">
        <v>200</v>
      </c>
      <c r="J47" s="978" t="s">
        <v>201</v>
      </c>
      <c r="K47" s="982">
        <v>1</v>
      </c>
      <c r="L47" s="982">
        <v>1</v>
      </c>
      <c r="M47" s="1297" t="s">
        <v>90</v>
      </c>
      <c r="N47" s="1106">
        <v>13</v>
      </c>
      <c r="O47" s="978" t="s">
        <v>202</v>
      </c>
      <c r="P47" s="984"/>
      <c r="Q47" s="984"/>
      <c r="R47" s="1106"/>
      <c r="S47" s="1283"/>
      <c r="T47" s="984"/>
      <c r="U47" s="1106"/>
      <c r="V47" s="663"/>
      <c r="W47" s="113"/>
      <c r="X47" s="35"/>
      <c r="Y47" s="932"/>
      <c r="Z47" s="932"/>
      <c r="AA47" s="982">
        <v>0.7</v>
      </c>
      <c r="AB47" s="982">
        <v>1</v>
      </c>
      <c r="AC47" s="1297" t="s">
        <v>90</v>
      </c>
      <c r="AD47" s="974" t="s">
        <v>51</v>
      </c>
      <c r="AE47" s="844" t="s">
        <v>203</v>
      </c>
      <c r="AF47" s="114">
        <v>18</v>
      </c>
      <c r="AG47" s="1296" t="s">
        <v>204</v>
      </c>
      <c r="AH47" s="1296" t="s">
        <v>205</v>
      </c>
      <c r="AI47" s="976" t="s">
        <v>206</v>
      </c>
      <c r="AJ47" s="1083" t="s">
        <v>207</v>
      </c>
      <c r="AK47" s="968"/>
      <c r="AL47" s="970" t="s">
        <v>208</v>
      </c>
      <c r="AM47" s="718" t="s">
        <v>209</v>
      </c>
      <c r="AN47" s="718" t="s">
        <v>210</v>
      </c>
      <c r="AO47" s="995">
        <v>45865</v>
      </c>
      <c r="AP47" s="19"/>
    </row>
    <row r="48" spans="2:42" s="20" customFormat="1" ht="336.75" hidden="1" customHeight="1" x14ac:dyDescent="0.25">
      <c r="B48" s="1285"/>
      <c r="C48" s="1293"/>
      <c r="D48" s="1295"/>
      <c r="E48" s="978"/>
      <c r="F48" s="978"/>
      <c r="G48" s="978"/>
      <c r="H48" s="1003"/>
      <c r="I48" s="978"/>
      <c r="J48" s="978"/>
      <c r="K48" s="982"/>
      <c r="L48" s="982"/>
      <c r="M48" s="1297"/>
      <c r="N48" s="1107"/>
      <c r="O48" s="978"/>
      <c r="P48" s="1291"/>
      <c r="Q48" s="1291"/>
      <c r="R48" s="1107"/>
      <c r="S48" s="1283"/>
      <c r="T48" s="1291"/>
      <c r="U48" s="1107"/>
      <c r="V48" s="664"/>
      <c r="W48" s="115"/>
      <c r="X48" s="28"/>
      <c r="Y48" s="1031"/>
      <c r="Z48" s="1031"/>
      <c r="AA48" s="982"/>
      <c r="AB48" s="982"/>
      <c r="AC48" s="1297"/>
      <c r="AD48" s="974"/>
      <c r="AE48" s="844"/>
      <c r="AF48" s="114">
        <v>19</v>
      </c>
      <c r="AG48" s="1296"/>
      <c r="AH48" s="1296"/>
      <c r="AI48" s="976"/>
      <c r="AJ48" s="1083"/>
      <c r="AK48" s="969"/>
      <c r="AL48" s="970"/>
      <c r="AM48" s="718"/>
      <c r="AN48" s="718"/>
      <c r="AO48" s="995"/>
      <c r="AP48" s="19"/>
    </row>
    <row r="49" spans="2:42" s="20" customFormat="1" ht="3.75" hidden="1" customHeight="1" x14ac:dyDescent="0.25">
      <c r="B49" s="1285"/>
      <c r="C49" s="1293"/>
      <c r="D49" s="1295"/>
      <c r="E49" s="978"/>
      <c r="F49" s="978"/>
      <c r="G49" s="978"/>
      <c r="H49" s="1003"/>
      <c r="I49" s="978"/>
      <c r="J49" s="978"/>
      <c r="K49" s="982"/>
      <c r="L49" s="982"/>
      <c r="M49" s="1297"/>
      <c r="N49" s="822"/>
      <c r="O49" s="978"/>
      <c r="P49" s="1291"/>
      <c r="Q49" s="116"/>
      <c r="R49" s="822"/>
      <c r="S49" s="1283"/>
      <c r="T49" s="1291"/>
      <c r="U49" s="822"/>
      <c r="V49" s="664"/>
      <c r="W49" s="115"/>
      <c r="X49" s="28"/>
      <c r="Y49" s="1031"/>
      <c r="Z49" s="115"/>
      <c r="AA49" s="982"/>
      <c r="AB49" s="982"/>
      <c r="AC49" s="1297"/>
      <c r="AD49" s="974"/>
      <c r="AE49" s="844"/>
      <c r="AF49" s="114"/>
      <c r="AG49" s="1296"/>
      <c r="AH49" s="1296"/>
      <c r="AI49" s="976"/>
      <c r="AJ49" s="1083"/>
      <c r="AK49" s="114"/>
      <c r="AL49" s="970" t="s">
        <v>211</v>
      </c>
      <c r="AM49" s="718" t="s">
        <v>212</v>
      </c>
      <c r="AN49" s="718" t="s">
        <v>210</v>
      </c>
      <c r="AO49" s="995"/>
      <c r="AP49" s="19"/>
    </row>
    <row r="50" spans="2:42" s="20" customFormat="1" ht="34.5" hidden="1" customHeight="1" x14ac:dyDescent="0.25">
      <c r="B50" s="1286"/>
      <c r="C50" s="1294"/>
      <c r="D50" s="1295"/>
      <c r="E50" s="978"/>
      <c r="F50" s="978"/>
      <c r="G50" s="978"/>
      <c r="H50" s="1003"/>
      <c r="I50" s="978"/>
      <c r="J50" s="978"/>
      <c r="K50" s="982"/>
      <c r="L50" s="982"/>
      <c r="M50" s="1297"/>
      <c r="N50" s="822"/>
      <c r="O50" s="978"/>
      <c r="P50" s="985"/>
      <c r="Q50" s="117"/>
      <c r="R50" s="822"/>
      <c r="S50" s="1283"/>
      <c r="T50" s="117"/>
      <c r="U50" s="822"/>
      <c r="V50" s="665"/>
      <c r="W50" s="118"/>
      <c r="X50" s="36"/>
      <c r="Y50" s="933"/>
      <c r="Z50" s="118"/>
      <c r="AA50" s="982"/>
      <c r="AB50" s="982"/>
      <c r="AC50" s="1297"/>
      <c r="AD50" s="974"/>
      <c r="AE50" s="844"/>
      <c r="AF50" s="114"/>
      <c r="AG50" s="1296"/>
      <c r="AH50" s="1296"/>
      <c r="AI50" s="976"/>
      <c r="AJ50" s="1083"/>
      <c r="AK50" s="114"/>
      <c r="AL50" s="970"/>
      <c r="AM50" s="718"/>
      <c r="AN50" s="718"/>
      <c r="AO50" s="995"/>
      <c r="AP50" s="19"/>
    </row>
    <row r="51" spans="2:42" s="20" customFormat="1" ht="90" hidden="1" customHeight="1" x14ac:dyDescent="0.25">
      <c r="B51" s="24"/>
      <c r="C51" s="38"/>
      <c r="D51" s="119"/>
      <c r="E51" s="1283"/>
      <c r="F51" s="1283"/>
      <c r="G51" s="1283"/>
      <c r="H51" s="57"/>
      <c r="I51" s="40"/>
      <c r="J51" s="40"/>
      <c r="K51" s="41"/>
      <c r="L51" s="41"/>
      <c r="M51" s="120"/>
      <c r="N51" s="822"/>
      <c r="O51" s="121">
        <f>100%-(100%*30%)</f>
        <v>0.7</v>
      </c>
      <c r="P51" s="121"/>
      <c r="Q51" s="121"/>
      <c r="R51" s="822"/>
      <c r="S51" s="40"/>
      <c r="T51" s="122"/>
      <c r="U51" s="822"/>
      <c r="V51" s="123"/>
      <c r="W51" s="124"/>
      <c r="X51" s="43"/>
      <c r="Y51" s="124"/>
      <c r="Z51" s="124"/>
      <c r="AA51" s="41"/>
      <c r="AB51" s="41"/>
      <c r="AC51" s="120"/>
      <c r="AD51" s="125"/>
      <c r="AE51" s="16"/>
      <c r="AF51" s="126"/>
      <c r="AG51" s="126"/>
      <c r="AH51" s="126"/>
      <c r="AI51" s="127"/>
      <c r="AJ51" s="128"/>
      <c r="AK51" s="128"/>
      <c r="AL51" s="129"/>
      <c r="AM51" s="129"/>
      <c r="AN51" s="129"/>
      <c r="AO51" s="130"/>
      <c r="AP51" s="19"/>
    </row>
    <row r="52" spans="2:42" s="20" customFormat="1" ht="345.75" hidden="1" customHeight="1" x14ac:dyDescent="0.25">
      <c r="B52" s="1284" t="s">
        <v>197</v>
      </c>
      <c r="C52" s="1292" t="s">
        <v>198</v>
      </c>
      <c r="D52" s="1295">
        <v>2</v>
      </c>
      <c r="E52" s="978" t="s">
        <v>213</v>
      </c>
      <c r="F52" s="978"/>
      <c r="G52" s="978"/>
      <c r="H52" s="1003" t="s">
        <v>62</v>
      </c>
      <c r="I52" s="978" t="s">
        <v>214</v>
      </c>
      <c r="J52" s="978" t="s">
        <v>215</v>
      </c>
      <c r="K52" s="982">
        <v>0.8</v>
      </c>
      <c r="L52" s="982">
        <v>0.8</v>
      </c>
      <c r="M52" s="983" t="s">
        <v>41</v>
      </c>
      <c r="N52" s="1288">
        <v>14</v>
      </c>
      <c r="O52" s="978" t="s">
        <v>216</v>
      </c>
      <c r="P52" s="984"/>
      <c r="Q52" s="984"/>
      <c r="R52" s="1288">
        <v>12</v>
      </c>
      <c r="S52" s="978" t="s">
        <v>217</v>
      </c>
      <c r="T52" s="984"/>
      <c r="U52" s="1288"/>
      <c r="V52" s="662"/>
      <c r="W52" s="113"/>
      <c r="X52" s="35"/>
      <c r="Y52" s="932"/>
      <c r="Z52" s="932"/>
      <c r="AA52" s="982">
        <v>0.39</v>
      </c>
      <c r="AB52" s="982">
        <v>0.8</v>
      </c>
      <c r="AC52" s="983" t="s">
        <v>41</v>
      </c>
      <c r="AD52" s="974" t="s">
        <v>51</v>
      </c>
      <c r="AE52" s="844" t="s">
        <v>218</v>
      </c>
      <c r="AF52" s="114">
        <v>20</v>
      </c>
      <c r="AG52" s="976" t="s">
        <v>219</v>
      </c>
      <c r="AH52" s="976">
        <v>45991</v>
      </c>
      <c r="AI52" s="977" t="s">
        <v>220</v>
      </c>
      <c r="AJ52" s="844" t="s">
        <v>221</v>
      </c>
      <c r="AK52" s="968"/>
      <c r="AL52" s="1080" t="s">
        <v>222</v>
      </c>
      <c r="AM52" s="1080"/>
      <c r="AN52" s="718" t="s">
        <v>223</v>
      </c>
      <c r="AO52" s="995">
        <v>45865</v>
      </c>
      <c r="AP52" s="19"/>
    </row>
    <row r="53" spans="2:42" s="20" customFormat="1" ht="135.75" hidden="1" customHeight="1" x14ac:dyDescent="0.25">
      <c r="B53" s="1285"/>
      <c r="C53" s="1293"/>
      <c r="D53" s="1295"/>
      <c r="E53" s="978"/>
      <c r="F53" s="978"/>
      <c r="G53" s="978"/>
      <c r="H53" s="1003"/>
      <c r="I53" s="978"/>
      <c r="J53" s="978"/>
      <c r="K53" s="982"/>
      <c r="L53" s="982"/>
      <c r="M53" s="983"/>
      <c r="N53" s="1289"/>
      <c r="O53" s="978"/>
      <c r="P53" s="1291"/>
      <c r="Q53" s="1291"/>
      <c r="R53" s="1289"/>
      <c r="S53" s="978"/>
      <c r="T53" s="1291"/>
      <c r="U53" s="1289"/>
      <c r="V53" s="662"/>
      <c r="W53" s="115"/>
      <c r="X53" s="28"/>
      <c r="Y53" s="1031"/>
      <c r="Z53" s="1031"/>
      <c r="AA53" s="982"/>
      <c r="AB53" s="982"/>
      <c r="AC53" s="983"/>
      <c r="AD53" s="974"/>
      <c r="AE53" s="844"/>
      <c r="AF53" s="114"/>
      <c r="AG53" s="976"/>
      <c r="AH53" s="976"/>
      <c r="AI53" s="977"/>
      <c r="AJ53" s="844"/>
      <c r="AK53" s="1287"/>
      <c r="AL53" s="1081"/>
      <c r="AM53" s="1081"/>
      <c r="AN53" s="718"/>
      <c r="AO53" s="995"/>
      <c r="AP53" s="19"/>
    </row>
    <row r="54" spans="2:42" s="20" customFormat="1" ht="130.5" hidden="1" customHeight="1" x14ac:dyDescent="0.25">
      <c r="B54" s="1286"/>
      <c r="C54" s="1294"/>
      <c r="D54" s="1295"/>
      <c r="E54" s="978"/>
      <c r="F54" s="978"/>
      <c r="G54" s="978"/>
      <c r="H54" s="1003"/>
      <c r="I54" s="978"/>
      <c r="J54" s="978"/>
      <c r="K54" s="982"/>
      <c r="L54" s="982"/>
      <c r="M54" s="983"/>
      <c r="N54" s="1289"/>
      <c r="O54" s="978"/>
      <c r="P54" s="985"/>
      <c r="Q54" s="117"/>
      <c r="R54" s="1289"/>
      <c r="S54" s="978"/>
      <c r="T54" s="985"/>
      <c r="U54" s="1289"/>
      <c r="V54" s="662"/>
      <c r="W54" s="115"/>
      <c r="X54" s="28"/>
      <c r="Y54" s="1031"/>
      <c r="Z54" s="115"/>
      <c r="AA54" s="982"/>
      <c r="AB54" s="982"/>
      <c r="AC54" s="983"/>
      <c r="AD54" s="974"/>
      <c r="AE54" s="844"/>
      <c r="AF54" s="114"/>
      <c r="AG54" s="976"/>
      <c r="AH54" s="976"/>
      <c r="AI54" s="977"/>
      <c r="AJ54" s="844"/>
      <c r="AK54" s="131"/>
      <c r="AL54" s="1082"/>
      <c r="AM54" s="1082"/>
      <c r="AN54" s="718"/>
      <c r="AO54" s="995"/>
      <c r="AP54" s="19"/>
    </row>
    <row r="55" spans="2:42" s="20" customFormat="1" ht="90" hidden="1" customHeight="1" x14ac:dyDescent="0.25">
      <c r="B55" s="24"/>
      <c r="C55" s="38"/>
      <c r="D55" s="119"/>
      <c r="E55" s="1283"/>
      <c r="F55" s="1283"/>
      <c r="G55" s="1283"/>
      <c r="H55" s="57"/>
      <c r="I55" s="40"/>
      <c r="J55" s="40"/>
      <c r="K55" s="41"/>
      <c r="L55" s="41"/>
      <c r="M55" s="120"/>
      <c r="N55" s="1290"/>
      <c r="O55" s="121">
        <f>80%-(80%*30%)</f>
        <v>0.56000000000000005</v>
      </c>
      <c r="P55" s="121"/>
      <c r="Q55" s="121"/>
      <c r="R55" s="1290"/>
      <c r="S55" s="121">
        <f>56%-(56%*30%)</f>
        <v>0.39200000000000002</v>
      </c>
      <c r="T55" s="132"/>
      <c r="U55" s="1290"/>
      <c r="V55" s="133"/>
      <c r="W55" s="124"/>
      <c r="X55" s="43"/>
      <c r="Y55" s="124"/>
      <c r="Z55" s="124"/>
      <c r="AA55" s="587"/>
      <c r="AB55" s="587"/>
      <c r="AC55" s="590"/>
      <c r="AD55" s="125"/>
      <c r="AE55" s="16"/>
      <c r="AF55" s="126"/>
      <c r="AG55" s="126"/>
      <c r="AH55" s="126"/>
      <c r="AI55" s="127"/>
      <c r="AJ55" s="128"/>
      <c r="AK55" s="128"/>
      <c r="AL55" s="129"/>
      <c r="AM55" s="129"/>
      <c r="AN55" s="129"/>
      <c r="AO55" s="130"/>
      <c r="AP55" s="19"/>
    </row>
    <row r="56" spans="2:42" s="20" customFormat="1" ht="409.6" customHeight="1" x14ac:dyDescent="0.25">
      <c r="B56" s="1284" t="s">
        <v>224</v>
      </c>
      <c r="C56" s="1258" t="s">
        <v>225</v>
      </c>
      <c r="D56" s="1275">
        <v>1</v>
      </c>
      <c r="E56" s="823" t="s">
        <v>226</v>
      </c>
      <c r="F56" s="823"/>
      <c r="G56" s="823"/>
      <c r="H56" s="780" t="s">
        <v>38</v>
      </c>
      <c r="I56" s="823" t="s">
        <v>227</v>
      </c>
      <c r="J56" s="823" t="s">
        <v>228</v>
      </c>
      <c r="K56" s="818">
        <v>1</v>
      </c>
      <c r="L56" s="818">
        <v>1</v>
      </c>
      <c r="M56" s="1277" t="s">
        <v>90</v>
      </c>
      <c r="N56" s="1270">
        <v>15</v>
      </c>
      <c r="O56" s="920" t="s">
        <v>229</v>
      </c>
      <c r="P56" s="663"/>
      <c r="Q56" s="74"/>
      <c r="R56" s="1270">
        <v>13</v>
      </c>
      <c r="S56" s="920" t="s">
        <v>230</v>
      </c>
      <c r="T56" s="664"/>
      <c r="U56" s="1270"/>
      <c r="V56" s="772"/>
      <c r="W56" s="111"/>
      <c r="X56" s="112"/>
      <c r="Y56" s="932"/>
      <c r="Z56" s="113"/>
      <c r="AA56" s="818">
        <f>60%-(60%*30%)</f>
        <v>0.42</v>
      </c>
      <c r="AB56" s="752">
        <v>1</v>
      </c>
      <c r="AC56" s="1277" t="s">
        <v>90</v>
      </c>
      <c r="AD56" s="916" t="s">
        <v>51</v>
      </c>
      <c r="AE56" s="1009" t="s">
        <v>231</v>
      </c>
      <c r="AF56" s="134" t="s">
        <v>232</v>
      </c>
      <c r="AG56" s="903" t="s">
        <v>233</v>
      </c>
      <c r="AH56" s="903" t="s">
        <v>234</v>
      </c>
      <c r="AI56" s="903" t="s">
        <v>235</v>
      </c>
      <c r="AJ56" s="813" t="s">
        <v>236</v>
      </c>
      <c r="AK56" s="134"/>
      <c r="AL56" s="1012" t="s">
        <v>237</v>
      </c>
      <c r="AM56" s="1138"/>
      <c r="AN56" s="1280" t="s">
        <v>238</v>
      </c>
      <c r="AO56" s="891" t="s">
        <v>239</v>
      </c>
      <c r="AP56" s="19"/>
    </row>
    <row r="57" spans="2:42" s="20" customFormat="1" ht="6.75" customHeight="1" x14ac:dyDescent="0.25">
      <c r="B57" s="1285"/>
      <c r="C57" s="1259"/>
      <c r="D57" s="1275"/>
      <c r="E57" s="823"/>
      <c r="F57" s="823"/>
      <c r="G57" s="823"/>
      <c r="H57" s="780"/>
      <c r="I57" s="823"/>
      <c r="J57" s="823"/>
      <c r="K57" s="818"/>
      <c r="L57" s="818"/>
      <c r="M57" s="1278"/>
      <c r="N57" s="1271"/>
      <c r="O57" s="1027"/>
      <c r="P57" s="664"/>
      <c r="Q57" s="135"/>
      <c r="R57" s="1271"/>
      <c r="S57" s="1027"/>
      <c r="T57" s="664"/>
      <c r="U57" s="1271"/>
      <c r="V57" s="772"/>
      <c r="W57" s="111"/>
      <c r="X57" s="112"/>
      <c r="Y57" s="1031"/>
      <c r="Z57" s="115"/>
      <c r="AA57" s="818"/>
      <c r="AB57" s="1026"/>
      <c r="AC57" s="1278"/>
      <c r="AD57" s="1020"/>
      <c r="AE57" s="1010"/>
      <c r="AF57" s="136"/>
      <c r="AG57" s="1022"/>
      <c r="AH57" s="1022"/>
      <c r="AI57" s="1022"/>
      <c r="AJ57" s="953"/>
      <c r="AK57" s="136"/>
      <c r="AL57" s="1013"/>
      <c r="AM57" s="1139"/>
      <c r="AN57" s="1281"/>
      <c r="AO57" s="1018"/>
      <c r="AP57" s="19"/>
    </row>
    <row r="58" spans="2:42" s="20" customFormat="1" ht="61.5" customHeight="1" x14ac:dyDescent="0.25">
      <c r="B58" s="1286"/>
      <c r="C58" s="1260"/>
      <c r="D58" s="1275"/>
      <c r="E58" s="823"/>
      <c r="F58" s="823"/>
      <c r="G58" s="823"/>
      <c r="H58" s="780"/>
      <c r="I58" s="823"/>
      <c r="J58" s="823"/>
      <c r="K58" s="818"/>
      <c r="L58" s="818"/>
      <c r="M58" s="1279"/>
      <c r="N58" s="1271"/>
      <c r="O58" s="921"/>
      <c r="P58" s="665"/>
      <c r="Q58" s="78"/>
      <c r="R58" s="1271"/>
      <c r="S58" s="921"/>
      <c r="T58" s="664"/>
      <c r="U58" s="1271"/>
      <c r="V58" s="772"/>
      <c r="W58" s="111"/>
      <c r="X58" s="112"/>
      <c r="Y58" s="933"/>
      <c r="Z58" s="118"/>
      <c r="AA58" s="818"/>
      <c r="AB58" s="753"/>
      <c r="AC58" s="1279"/>
      <c r="AD58" s="917"/>
      <c r="AE58" s="1011"/>
      <c r="AF58" s="137"/>
      <c r="AG58" s="904"/>
      <c r="AH58" s="904"/>
      <c r="AI58" s="904"/>
      <c r="AJ58" s="814"/>
      <c r="AK58" s="137"/>
      <c r="AL58" s="1014"/>
      <c r="AM58" s="1140"/>
      <c r="AN58" s="1282"/>
      <c r="AO58" s="892"/>
      <c r="AP58" s="19"/>
    </row>
    <row r="59" spans="2:42" s="20" customFormat="1" ht="278.25" hidden="1" customHeight="1" x14ac:dyDescent="0.25">
      <c r="B59" s="24"/>
      <c r="C59" s="579"/>
      <c r="D59" s="138"/>
      <c r="E59" s="85"/>
      <c r="F59" s="85"/>
      <c r="G59" s="85"/>
      <c r="H59" s="86"/>
      <c r="I59" s="85"/>
      <c r="J59" s="85"/>
      <c r="K59" s="89"/>
      <c r="L59" s="89"/>
      <c r="M59" s="139"/>
      <c r="N59" s="140"/>
      <c r="O59" s="92">
        <f>100%-(100%*30%)</f>
        <v>0.7</v>
      </c>
      <c r="P59" s="92"/>
      <c r="Q59" s="92"/>
      <c r="R59" s="140"/>
      <c r="S59" s="141"/>
      <c r="T59" s="141"/>
      <c r="U59" s="140"/>
      <c r="V59" s="92">
        <f>70%-(70%*40%)</f>
        <v>0.42</v>
      </c>
      <c r="W59" s="94"/>
      <c r="X59" s="95"/>
      <c r="Y59" s="142"/>
      <c r="Z59" s="142"/>
      <c r="AA59" s="591"/>
      <c r="AB59" s="274"/>
      <c r="AC59" s="90"/>
      <c r="AD59" s="26"/>
      <c r="AE59" s="143"/>
      <c r="AF59" s="136"/>
      <c r="AG59" s="144"/>
      <c r="AH59" s="144"/>
      <c r="AI59" s="144"/>
      <c r="AJ59" s="137"/>
      <c r="AK59" s="137"/>
      <c r="AL59" s="145"/>
      <c r="AM59" s="32"/>
      <c r="AN59" s="145"/>
      <c r="AO59" s="146"/>
      <c r="AP59" s="19"/>
    </row>
    <row r="60" spans="2:42" s="20" customFormat="1" ht="310.5" customHeight="1" x14ac:dyDescent="0.25">
      <c r="B60" s="1128" t="s">
        <v>224</v>
      </c>
      <c r="C60" s="1131" t="s">
        <v>240</v>
      </c>
      <c r="D60" s="1275">
        <v>2</v>
      </c>
      <c r="E60" s="823" t="s">
        <v>241</v>
      </c>
      <c r="F60" s="823"/>
      <c r="G60" s="823"/>
      <c r="H60" s="1199" t="s">
        <v>77</v>
      </c>
      <c r="I60" s="823" t="s">
        <v>242</v>
      </c>
      <c r="J60" s="823" t="s">
        <v>243</v>
      </c>
      <c r="K60" s="818">
        <v>1</v>
      </c>
      <c r="L60" s="818">
        <v>0.8</v>
      </c>
      <c r="M60" s="1277" t="s">
        <v>90</v>
      </c>
      <c r="N60" s="1270"/>
      <c r="O60" s="663"/>
      <c r="P60" s="74"/>
      <c r="Q60" s="74"/>
      <c r="R60" s="1270"/>
      <c r="S60" s="1245"/>
      <c r="T60" s="147"/>
      <c r="U60" s="1270"/>
      <c r="V60" s="663"/>
      <c r="W60" s="148"/>
      <c r="X60" s="149"/>
      <c r="Y60" s="1268"/>
      <c r="Z60" s="148"/>
      <c r="AA60" s="818">
        <v>1</v>
      </c>
      <c r="AB60" s="818">
        <v>0.8</v>
      </c>
      <c r="AC60" s="1277" t="s">
        <v>90</v>
      </c>
      <c r="AD60" s="916" t="s">
        <v>51</v>
      </c>
      <c r="AE60" s="1009" t="s">
        <v>244</v>
      </c>
      <c r="AF60" s="134">
        <v>23</v>
      </c>
      <c r="AG60" s="811">
        <v>45839</v>
      </c>
      <c r="AH60" s="811">
        <v>45991</v>
      </c>
      <c r="AI60" s="811" t="s">
        <v>245</v>
      </c>
      <c r="AJ60" s="812" t="s">
        <v>246</v>
      </c>
      <c r="AK60" s="150"/>
      <c r="AL60" s="1274" t="s">
        <v>247</v>
      </c>
      <c r="AM60" s="1138"/>
      <c r="AN60" s="1274" t="s">
        <v>248</v>
      </c>
      <c r="AO60" s="807">
        <v>45991</v>
      </c>
      <c r="AP60" s="19"/>
    </row>
    <row r="61" spans="2:42" s="20" customFormat="1" ht="101.25" customHeight="1" x14ac:dyDescent="0.25">
      <c r="B61" s="1129"/>
      <c r="C61" s="1132"/>
      <c r="D61" s="1275"/>
      <c r="E61" s="823"/>
      <c r="F61" s="823"/>
      <c r="G61" s="823"/>
      <c r="H61" s="1199"/>
      <c r="I61" s="823"/>
      <c r="J61" s="823"/>
      <c r="K61" s="818"/>
      <c r="L61" s="818"/>
      <c r="M61" s="1278"/>
      <c r="N61" s="1271"/>
      <c r="O61" s="664"/>
      <c r="P61" s="135"/>
      <c r="Q61" s="135"/>
      <c r="R61" s="1271"/>
      <c r="S61" s="1246"/>
      <c r="T61" s="151"/>
      <c r="U61" s="1271"/>
      <c r="V61" s="664"/>
      <c r="W61" s="148"/>
      <c r="X61" s="149"/>
      <c r="Y61" s="1268"/>
      <c r="Z61" s="148"/>
      <c r="AA61" s="818"/>
      <c r="AB61" s="818"/>
      <c r="AC61" s="1278"/>
      <c r="AD61" s="1020"/>
      <c r="AE61" s="1010"/>
      <c r="AF61" s="136"/>
      <c r="AG61" s="811"/>
      <c r="AH61" s="811"/>
      <c r="AI61" s="811"/>
      <c r="AJ61" s="812"/>
      <c r="AK61" s="150"/>
      <c r="AL61" s="1274"/>
      <c r="AM61" s="1139"/>
      <c r="AN61" s="1274"/>
      <c r="AO61" s="807"/>
      <c r="AP61" s="19"/>
    </row>
    <row r="62" spans="2:42" s="20" customFormat="1" ht="25.5" customHeight="1" x14ac:dyDescent="0.25">
      <c r="B62" s="1130"/>
      <c r="C62" s="1133"/>
      <c r="D62" s="1275"/>
      <c r="E62" s="823"/>
      <c r="F62" s="823"/>
      <c r="G62" s="823"/>
      <c r="H62" s="1199"/>
      <c r="I62" s="823"/>
      <c r="J62" s="823"/>
      <c r="K62" s="818"/>
      <c r="L62" s="818"/>
      <c r="M62" s="1279"/>
      <c r="N62" s="1271"/>
      <c r="O62" s="665"/>
      <c r="P62" s="78"/>
      <c r="Q62" s="78"/>
      <c r="R62" s="1271"/>
      <c r="S62" s="1247"/>
      <c r="T62" s="152"/>
      <c r="U62" s="1271"/>
      <c r="V62" s="665"/>
      <c r="W62" s="148"/>
      <c r="X62" s="149"/>
      <c r="Y62" s="1268"/>
      <c r="Z62" s="148"/>
      <c r="AA62" s="818"/>
      <c r="AB62" s="818"/>
      <c r="AC62" s="1279"/>
      <c r="AD62" s="917"/>
      <c r="AE62" s="1011"/>
      <c r="AF62" s="137"/>
      <c r="AG62" s="811"/>
      <c r="AH62" s="811"/>
      <c r="AI62" s="811"/>
      <c r="AJ62" s="812"/>
      <c r="AK62" s="150"/>
      <c r="AL62" s="1274"/>
      <c r="AM62" s="1140"/>
      <c r="AN62" s="1274"/>
      <c r="AO62" s="807"/>
      <c r="AP62" s="19"/>
    </row>
    <row r="63" spans="2:42" s="20" customFormat="1" ht="278.25" hidden="1" customHeight="1" x14ac:dyDescent="0.25">
      <c r="B63" s="24"/>
      <c r="C63" s="579"/>
      <c r="D63" s="138"/>
      <c r="E63" s="85"/>
      <c r="F63" s="85"/>
      <c r="G63" s="85"/>
      <c r="H63" s="86"/>
      <c r="I63" s="88"/>
      <c r="J63" s="88"/>
      <c r="K63" s="89"/>
      <c r="L63" s="89"/>
      <c r="M63" s="90"/>
      <c r="N63" s="1276"/>
      <c r="O63" s="92"/>
      <c r="P63" s="92"/>
      <c r="Q63" s="92"/>
      <c r="R63" s="1276"/>
      <c r="S63" s="141"/>
      <c r="T63" s="141"/>
      <c r="U63" s="1276"/>
      <c r="V63" s="92"/>
      <c r="W63" s="94"/>
      <c r="X63" s="95"/>
      <c r="Y63" s="142"/>
      <c r="Z63" s="142"/>
      <c r="AA63" s="591"/>
      <c r="AB63" s="274"/>
      <c r="AC63" s="592"/>
      <c r="AD63" s="26"/>
      <c r="AE63" s="136"/>
      <c r="AF63" s="136"/>
      <c r="AG63" s="153"/>
      <c r="AH63" s="153"/>
      <c r="AI63" s="153"/>
      <c r="AJ63" s="134"/>
      <c r="AK63" s="134"/>
      <c r="AL63" s="154"/>
      <c r="AM63" s="32"/>
      <c r="AN63" s="154"/>
      <c r="AO63" s="155"/>
      <c r="AP63" s="19"/>
    </row>
    <row r="64" spans="2:42" s="20" customFormat="1" ht="278.45" customHeight="1" x14ac:dyDescent="0.25">
      <c r="B64" s="1128" t="s">
        <v>224</v>
      </c>
      <c r="C64" s="1258" t="s">
        <v>225</v>
      </c>
      <c r="D64" s="1275">
        <v>3</v>
      </c>
      <c r="E64" s="823" t="s">
        <v>249</v>
      </c>
      <c r="F64" s="823"/>
      <c r="G64" s="823"/>
      <c r="H64" s="780" t="s">
        <v>38</v>
      </c>
      <c r="I64" s="823" t="s">
        <v>250</v>
      </c>
      <c r="J64" s="823" t="s">
        <v>251</v>
      </c>
      <c r="K64" s="1272">
        <v>0.8</v>
      </c>
      <c r="L64" s="1272">
        <v>1</v>
      </c>
      <c r="M64" s="1273" t="s">
        <v>90</v>
      </c>
      <c r="N64" s="1270">
        <v>16</v>
      </c>
      <c r="O64" s="823" t="s">
        <v>252</v>
      </c>
      <c r="P64" s="663"/>
      <c r="Q64" s="663"/>
      <c r="R64" s="1270">
        <v>14</v>
      </c>
      <c r="S64" s="823" t="s">
        <v>253</v>
      </c>
      <c r="T64" s="663"/>
      <c r="U64" s="1270">
        <v>6</v>
      </c>
      <c r="V64" s="823" t="s">
        <v>254</v>
      </c>
      <c r="W64" s="1268"/>
      <c r="X64" s="1269"/>
      <c r="Y64" s="607"/>
      <c r="Z64" s="618"/>
      <c r="AA64" s="1051">
        <f>48%-(48%*40%)</f>
        <v>0.28799999999999998</v>
      </c>
      <c r="AB64" s="1051">
        <f>100%-(100%*25%)</f>
        <v>0.75</v>
      </c>
      <c r="AC64" s="1032" t="s">
        <v>50</v>
      </c>
      <c r="AD64" s="916" t="s">
        <v>51</v>
      </c>
      <c r="AE64" s="1227" t="s">
        <v>255</v>
      </c>
      <c r="AF64" s="156">
        <v>24</v>
      </c>
      <c r="AG64" s="903">
        <v>45839</v>
      </c>
      <c r="AH64" s="903">
        <v>45991</v>
      </c>
      <c r="AI64" s="905" t="s">
        <v>256</v>
      </c>
      <c r="AJ64" s="1227" t="s">
        <v>257</v>
      </c>
      <c r="AK64" s="1263"/>
      <c r="AL64" s="1012" t="s">
        <v>258</v>
      </c>
      <c r="AM64" s="1138"/>
      <c r="AN64" s="1265" t="s">
        <v>259</v>
      </c>
      <c r="AO64" s="891">
        <v>45991</v>
      </c>
      <c r="AP64" s="19"/>
    </row>
    <row r="65" spans="2:42" s="20" customFormat="1" ht="409.6" customHeight="1" x14ac:dyDescent="0.25">
      <c r="B65" s="1129"/>
      <c r="C65" s="1259"/>
      <c r="D65" s="1275"/>
      <c r="E65" s="823"/>
      <c r="F65" s="823"/>
      <c r="G65" s="823"/>
      <c r="H65" s="780"/>
      <c r="I65" s="823"/>
      <c r="J65" s="823"/>
      <c r="K65" s="1272"/>
      <c r="L65" s="1272"/>
      <c r="M65" s="1273"/>
      <c r="N65" s="1271"/>
      <c r="O65" s="823"/>
      <c r="P65" s="664"/>
      <c r="Q65" s="665"/>
      <c r="R65" s="1271"/>
      <c r="S65" s="823"/>
      <c r="T65" s="664"/>
      <c r="U65" s="1271"/>
      <c r="V65" s="823"/>
      <c r="W65" s="1268"/>
      <c r="X65" s="1269"/>
      <c r="Y65" s="608"/>
      <c r="Z65" s="618"/>
      <c r="AA65" s="1052"/>
      <c r="AB65" s="1052"/>
      <c r="AC65" s="1033"/>
      <c r="AD65" s="1020"/>
      <c r="AE65" s="1228"/>
      <c r="AF65" s="157"/>
      <c r="AG65" s="1022"/>
      <c r="AH65" s="1022"/>
      <c r="AI65" s="1023"/>
      <c r="AJ65" s="1228"/>
      <c r="AK65" s="1264"/>
      <c r="AL65" s="1013"/>
      <c r="AM65" s="1139"/>
      <c r="AN65" s="1266"/>
      <c r="AO65" s="1018"/>
      <c r="AP65" s="19"/>
    </row>
    <row r="66" spans="2:42" s="20" customFormat="1" ht="91.5" customHeight="1" x14ac:dyDescent="0.25">
      <c r="B66" s="1130"/>
      <c r="C66" s="1260"/>
      <c r="D66" s="1275"/>
      <c r="E66" s="823"/>
      <c r="F66" s="823"/>
      <c r="G66" s="823"/>
      <c r="H66" s="780"/>
      <c r="I66" s="823"/>
      <c r="J66" s="823"/>
      <c r="K66" s="1272"/>
      <c r="L66" s="1272"/>
      <c r="M66" s="1273"/>
      <c r="N66" s="1271"/>
      <c r="O66" s="823"/>
      <c r="P66" s="665"/>
      <c r="Q66" s="78"/>
      <c r="R66" s="1271"/>
      <c r="S66" s="823"/>
      <c r="T66" s="665"/>
      <c r="U66" s="1271"/>
      <c r="V66" s="823"/>
      <c r="W66" s="158"/>
      <c r="X66" s="159"/>
      <c r="Y66" s="608"/>
      <c r="AA66" s="1053"/>
      <c r="AB66" s="1053"/>
      <c r="AC66" s="1034"/>
      <c r="AD66" s="917"/>
      <c r="AE66" s="1229"/>
      <c r="AF66" s="160"/>
      <c r="AG66" s="904"/>
      <c r="AH66" s="904"/>
      <c r="AI66" s="906"/>
      <c r="AJ66" s="1229"/>
      <c r="AK66" s="161"/>
      <c r="AL66" s="1014"/>
      <c r="AM66" s="1140"/>
      <c r="AN66" s="1267"/>
      <c r="AO66" s="892"/>
      <c r="AP66" s="19"/>
    </row>
    <row r="67" spans="2:42" s="20" customFormat="1" ht="39" hidden="1" customHeight="1" x14ac:dyDescent="0.25">
      <c r="B67" s="24"/>
      <c r="C67" s="579"/>
      <c r="D67" s="138"/>
      <c r="E67" s="85"/>
      <c r="F67" s="85"/>
      <c r="G67" s="85"/>
      <c r="H67" s="86"/>
      <c r="I67" s="85"/>
      <c r="J67" s="85"/>
      <c r="K67" s="89"/>
      <c r="L67" s="89"/>
      <c r="M67" s="90"/>
      <c r="N67" s="162"/>
      <c r="O67" s="92">
        <f>80%-(80%*40%)</f>
        <v>0.48</v>
      </c>
      <c r="P67" s="92"/>
      <c r="Q67" s="92"/>
      <c r="R67" s="162"/>
      <c r="S67" s="141"/>
      <c r="T67" s="141"/>
      <c r="U67" s="162"/>
      <c r="V67" s="92">
        <f>48%-(48%*40%)</f>
        <v>0.28799999999999998</v>
      </c>
      <c r="W67" s="94"/>
      <c r="X67" s="95"/>
      <c r="Y67" s="94">
        <f>100%-(100%*25%)</f>
        <v>0.75</v>
      </c>
      <c r="Z67" s="94"/>
      <c r="AA67" s="591"/>
      <c r="AB67" s="274"/>
      <c r="AC67" s="90"/>
      <c r="AD67" s="26"/>
      <c r="AE67" s="143"/>
      <c r="AF67" s="136"/>
      <c r="AG67" s="144"/>
      <c r="AH67" s="144"/>
      <c r="AI67" s="144"/>
      <c r="AJ67" s="137"/>
      <c r="AK67" s="137"/>
      <c r="AL67" s="145"/>
      <c r="AM67" s="32"/>
      <c r="AN67" s="145"/>
      <c r="AO67" s="146"/>
      <c r="AP67" s="19"/>
    </row>
    <row r="68" spans="2:42" s="20" customFormat="1" ht="146.25" customHeight="1" x14ac:dyDescent="0.25">
      <c r="B68" s="1128" t="s">
        <v>224</v>
      </c>
      <c r="C68" s="1258" t="s">
        <v>260</v>
      </c>
      <c r="D68" s="1261">
        <v>4</v>
      </c>
      <c r="E68" s="1226" t="s">
        <v>261</v>
      </c>
      <c r="F68" s="1226"/>
      <c r="G68" s="1226"/>
      <c r="H68" s="1249" t="s">
        <v>62</v>
      </c>
      <c r="I68" s="1226" t="s">
        <v>262</v>
      </c>
      <c r="J68" s="1226" t="s">
        <v>158</v>
      </c>
      <c r="K68" s="1262">
        <v>0.8</v>
      </c>
      <c r="L68" s="1262">
        <v>0.6</v>
      </c>
      <c r="M68" s="1251" t="s">
        <v>41</v>
      </c>
      <c r="N68" s="1248">
        <v>17</v>
      </c>
      <c r="O68" s="1254" t="s">
        <v>263</v>
      </c>
      <c r="P68" s="1257"/>
      <c r="Q68" s="1257"/>
      <c r="R68" s="1248"/>
      <c r="S68" s="1244"/>
      <c r="T68" s="1245"/>
      <c r="U68" s="1248"/>
      <c r="V68" s="1249"/>
      <c r="W68" s="1234"/>
      <c r="X68" s="1250"/>
      <c r="Y68" s="1233"/>
      <c r="Z68" s="1234"/>
      <c r="AA68" s="1235">
        <v>0.48</v>
      </c>
      <c r="AB68" s="1235">
        <v>0.6</v>
      </c>
      <c r="AC68" s="1238" t="s">
        <v>50</v>
      </c>
      <c r="AD68" s="1241" t="s">
        <v>51</v>
      </c>
      <c r="AE68" s="1227" t="s">
        <v>264</v>
      </c>
      <c r="AF68" s="156">
        <v>25</v>
      </c>
      <c r="AG68" s="1230">
        <v>45839</v>
      </c>
      <c r="AH68" s="1230">
        <v>45991</v>
      </c>
      <c r="AI68" s="163"/>
      <c r="AJ68" s="813" t="s">
        <v>265</v>
      </c>
      <c r="AK68" s="813"/>
      <c r="AL68" s="1012" t="s">
        <v>266</v>
      </c>
      <c r="AM68" s="1138"/>
      <c r="AN68" s="891" t="s">
        <v>267</v>
      </c>
      <c r="AO68" s="1223">
        <v>45991</v>
      </c>
      <c r="AP68" s="19"/>
    </row>
    <row r="69" spans="2:42" s="20" customFormat="1" ht="20.25" customHeight="1" x14ac:dyDescent="0.25">
      <c r="B69" s="1129"/>
      <c r="C69" s="1259"/>
      <c r="D69" s="1261"/>
      <c r="E69" s="1226"/>
      <c r="F69" s="1226"/>
      <c r="G69" s="1226"/>
      <c r="H69" s="1249"/>
      <c r="I69" s="1226"/>
      <c r="J69" s="1226"/>
      <c r="K69" s="1262"/>
      <c r="L69" s="1262"/>
      <c r="M69" s="1252"/>
      <c r="N69" s="1248"/>
      <c r="O69" s="1255"/>
      <c r="P69" s="1257"/>
      <c r="Q69" s="1257"/>
      <c r="R69" s="1248"/>
      <c r="S69" s="1244"/>
      <c r="T69" s="1246"/>
      <c r="U69" s="1248"/>
      <c r="V69" s="1249"/>
      <c r="W69" s="1234"/>
      <c r="X69" s="1250"/>
      <c r="Y69" s="1233"/>
      <c r="Z69" s="1234"/>
      <c r="AA69" s="1236"/>
      <c r="AB69" s="1236"/>
      <c r="AC69" s="1239"/>
      <c r="AD69" s="1242"/>
      <c r="AE69" s="1228"/>
      <c r="AF69" s="157"/>
      <c r="AG69" s="1231"/>
      <c r="AH69" s="1231"/>
      <c r="AI69" s="164"/>
      <c r="AJ69" s="953"/>
      <c r="AK69" s="953"/>
      <c r="AL69" s="1013"/>
      <c r="AM69" s="1139"/>
      <c r="AN69" s="1018"/>
      <c r="AO69" s="1224"/>
      <c r="AP69" s="19"/>
    </row>
    <row r="70" spans="2:42" s="20" customFormat="1" ht="111" customHeight="1" x14ac:dyDescent="0.25">
      <c r="B70" s="1129"/>
      <c r="C70" s="1259"/>
      <c r="D70" s="1261"/>
      <c r="E70" s="1226"/>
      <c r="F70" s="1226"/>
      <c r="G70" s="1226"/>
      <c r="H70" s="1249"/>
      <c r="I70" s="1226"/>
      <c r="J70" s="1226"/>
      <c r="K70" s="1262"/>
      <c r="L70" s="1262"/>
      <c r="M70" s="1252"/>
      <c r="N70" s="1248"/>
      <c r="O70" s="1255"/>
      <c r="P70" s="1257"/>
      <c r="Q70" s="1257"/>
      <c r="R70" s="1248"/>
      <c r="S70" s="1244"/>
      <c r="T70" s="1247"/>
      <c r="U70" s="1248"/>
      <c r="V70" s="1249"/>
      <c r="W70" s="1234"/>
      <c r="X70" s="1250"/>
      <c r="Y70" s="1233"/>
      <c r="Z70" s="1234"/>
      <c r="AA70" s="1236"/>
      <c r="AB70" s="1236"/>
      <c r="AC70" s="1239"/>
      <c r="AD70" s="1242"/>
      <c r="AE70" s="1228"/>
      <c r="AF70" s="157"/>
      <c r="AG70" s="1231"/>
      <c r="AH70" s="1231"/>
      <c r="AI70" s="164"/>
      <c r="AJ70" s="953"/>
      <c r="AK70" s="953"/>
      <c r="AL70" s="1013"/>
      <c r="AM70" s="1139"/>
      <c r="AN70" s="1018"/>
      <c r="AO70" s="1224"/>
      <c r="AP70" s="19"/>
    </row>
    <row r="71" spans="2:42" s="20" customFormat="1" ht="195.75" customHeight="1" x14ac:dyDescent="0.25">
      <c r="B71" s="1129"/>
      <c r="C71" s="1259"/>
      <c r="D71" s="1261"/>
      <c r="E71" s="1226"/>
      <c r="F71" s="1226"/>
      <c r="G71" s="1226"/>
      <c r="H71" s="1249"/>
      <c r="I71" s="1226"/>
      <c r="J71" s="1226" t="s">
        <v>268</v>
      </c>
      <c r="K71" s="1262"/>
      <c r="L71" s="1262"/>
      <c r="M71" s="1252"/>
      <c r="N71" s="1248"/>
      <c r="O71" s="1255"/>
      <c r="P71" s="1257"/>
      <c r="Q71" s="165"/>
      <c r="R71" s="1248"/>
      <c r="S71" s="1244"/>
      <c r="T71" s="151"/>
      <c r="U71" s="1248"/>
      <c r="V71" s="1249"/>
      <c r="W71" s="166"/>
      <c r="X71" s="167"/>
      <c r="Y71" s="1233"/>
      <c r="Z71" s="168"/>
      <c r="AA71" s="1236"/>
      <c r="AB71" s="1236"/>
      <c r="AC71" s="1239"/>
      <c r="AD71" s="1242"/>
      <c r="AE71" s="1228"/>
      <c r="AF71" s="157"/>
      <c r="AG71" s="1231"/>
      <c r="AH71" s="1231"/>
      <c r="AI71" s="164"/>
      <c r="AJ71" s="953"/>
      <c r="AK71" s="136"/>
      <c r="AL71" s="1013"/>
      <c r="AM71" s="1139"/>
      <c r="AN71" s="1018"/>
      <c r="AO71" s="1224"/>
      <c r="AP71" s="19"/>
    </row>
    <row r="72" spans="2:42" s="20" customFormat="1" ht="28.5" customHeight="1" x14ac:dyDescent="0.25">
      <c r="B72" s="1130"/>
      <c r="C72" s="1260"/>
      <c r="D72" s="1261"/>
      <c r="E72" s="1226"/>
      <c r="F72" s="1226"/>
      <c r="G72" s="1226"/>
      <c r="H72" s="1249"/>
      <c r="I72" s="1226"/>
      <c r="J72" s="1226"/>
      <c r="K72" s="1262"/>
      <c r="L72" s="1262"/>
      <c r="M72" s="1253"/>
      <c r="N72" s="1248"/>
      <c r="O72" s="1256"/>
      <c r="P72" s="1257"/>
      <c r="Q72" s="165"/>
      <c r="R72" s="1248"/>
      <c r="S72" s="1244"/>
      <c r="T72" s="151"/>
      <c r="U72" s="1248"/>
      <c r="V72" s="1249"/>
      <c r="W72" s="166"/>
      <c r="X72" s="167"/>
      <c r="Y72" s="1233"/>
      <c r="Z72" s="168"/>
      <c r="AA72" s="1237"/>
      <c r="AB72" s="1237"/>
      <c r="AC72" s="1240"/>
      <c r="AD72" s="1243"/>
      <c r="AE72" s="1229"/>
      <c r="AF72" s="160"/>
      <c r="AG72" s="1232"/>
      <c r="AH72" s="1232"/>
      <c r="AI72" s="169"/>
      <c r="AJ72" s="814"/>
      <c r="AK72" s="137"/>
      <c r="AL72" s="1014"/>
      <c r="AM72" s="1140"/>
      <c r="AN72" s="892"/>
      <c r="AO72" s="1225"/>
      <c r="AP72" s="19"/>
    </row>
    <row r="73" spans="2:42" s="20" customFormat="1" ht="202.5" hidden="1" customHeight="1" x14ac:dyDescent="0.25">
      <c r="B73" s="24"/>
      <c r="C73" s="579"/>
      <c r="D73" s="138"/>
      <c r="E73" s="85"/>
      <c r="F73" s="85"/>
      <c r="G73" s="85"/>
      <c r="H73" s="86"/>
      <c r="I73" s="85"/>
      <c r="J73" s="85"/>
      <c r="K73" s="89"/>
      <c r="L73" s="89"/>
      <c r="M73" s="90"/>
      <c r="N73" s="1248"/>
      <c r="O73" s="92">
        <f>80%-(80%*40%)</f>
        <v>0.48</v>
      </c>
      <c r="P73" s="92"/>
      <c r="Q73" s="92"/>
      <c r="R73" s="1248"/>
      <c r="S73" s="141"/>
      <c r="T73" s="141"/>
      <c r="U73" s="1248"/>
      <c r="V73" s="110"/>
      <c r="W73" s="94"/>
      <c r="X73" s="95"/>
      <c r="Y73" s="94"/>
      <c r="Z73" s="94"/>
      <c r="AA73" s="591"/>
      <c r="AB73" s="274"/>
      <c r="AC73" s="90"/>
      <c r="AD73" s="26"/>
      <c r="AE73" s="143"/>
      <c r="AF73" s="136"/>
      <c r="AG73" s="144"/>
      <c r="AH73" s="144"/>
      <c r="AI73" s="144"/>
      <c r="AJ73" s="137"/>
      <c r="AK73" s="137"/>
      <c r="AL73" s="145"/>
      <c r="AM73" s="129"/>
      <c r="AN73" s="145"/>
      <c r="AO73" s="146"/>
      <c r="AP73" s="19"/>
    </row>
    <row r="74" spans="2:42" s="20" customFormat="1" ht="409.5" customHeight="1" x14ac:dyDescent="0.25">
      <c r="B74" s="1128" t="s">
        <v>269</v>
      </c>
      <c r="C74" s="1131" t="s">
        <v>270</v>
      </c>
      <c r="D74" s="779">
        <v>1</v>
      </c>
      <c r="E74" s="1200" t="s">
        <v>271</v>
      </c>
      <c r="F74" s="1200"/>
      <c r="G74" s="1200"/>
      <c r="H74" s="1199" t="s">
        <v>62</v>
      </c>
      <c r="I74" s="1200" t="s">
        <v>272</v>
      </c>
      <c r="J74" s="1200" t="s">
        <v>273</v>
      </c>
      <c r="K74" s="982">
        <v>0.8</v>
      </c>
      <c r="L74" s="1189">
        <v>0.6</v>
      </c>
      <c r="M74" s="1180" t="s">
        <v>41</v>
      </c>
      <c r="N74" s="1221">
        <v>18</v>
      </c>
      <c r="O74" s="1172" t="s">
        <v>274</v>
      </c>
      <c r="P74" s="1175"/>
      <c r="Q74" s="170"/>
      <c r="R74" s="1221"/>
      <c r="S74" s="1175"/>
      <c r="T74" s="171"/>
      <c r="U74" s="1221"/>
      <c r="V74" s="1163"/>
      <c r="W74" s="124"/>
      <c r="X74" s="43"/>
      <c r="Y74" s="1222"/>
      <c r="Z74" s="124"/>
      <c r="AA74" s="1166">
        <v>0.8</v>
      </c>
      <c r="AB74" s="1166">
        <f>60%-(60%*25%)</f>
        <v>0.44999999999999996</v>
      </c>
      <c r="AC74" s="1095" t="s">
        <v>50</v>
      </c>
      <c r="AD74" s="1154" t="s">
        <v>51</v>
      </c>
      <c r="AE74" s="1122" t="s">
        <v>275</v>
      </c>
      <c r="AF74" s="172">
        <v>26</v>
      </c>
      <c r="AG74" s="1216" t="s">
        <v>276</v>
      </c>
      <c r="AH74" s="1216" t="s">
        <v>277</v>
      </c>
      <c r="AI74" s="1160" t="s">
        <v>278</v>
      </c>
      <c r="AJ74" s="1160" t="s">
        <v>279</v>
      </c>
      <c r="AK74" s="1219"/>
      <c r="AL74" s="1141" t="s">
        <v>280</v>
      </c>
      <c r="AM74" s="1138"/>
      <c r="AN74" s="1141" t="s">
        <v>281</v>
      </c>
      <c r="AO74" s="1213" t="s">
        <v>282</v>
      </c>
      <c r="AP74" s="19"/>
    </row>
    <row r="75" spans="2:42" s="20" customFormat="1" ht="5.25" customHeight="1" x14ac:dyDescent="0.25">
      <c r="B75" s="1129"/>
      <c r="C75" s="1132"/>
      <c r="D75" s="779"/>
      <c r="E75" s="1200"/>
      <c r="F75" s="1200"/>
      <c r="G75" s="1200"/>
      <c r="H75" s="1199"/>
      <c r="I75" s="1200"/>
      <c r="J75" s="1200"/>
      <c r="K75" s="982"/>
      <c r="L75" s="1189"/>
      <c r="M75" s="1181"/>
      <c r="N75" s="1221"/>
      <c r="O75" s="1173"/>
      <c r="P75" s="1111"/>
      <c r="Q75" s="171"/>
      <c r="R75" s="1221"/>
      <c r="S75" s="1111"/>
      <c r="T75" s="171"/>
      <c r="U75" s="1221"/>
      <c r="V75" s="1163"/>
      <c r="W75" s="124"/>
      <c r="X75" s="43"/>
      <c r="Y75" s="1222"/>
      <c r="Z75" s="124"/>
      <c r="AA75" s="1167"/>
      <c r="AB75" s="1167"/>
      <c r="AC75" s="1150"/>
      <c r="AD75" s="1155"/>
      <c r="AE75" s="1123"/>
      <c r="AF75" s="173"/>
      <c r="AG75" s="1217"/>
      <c r="AH75" s="1217"/>
      <c r="AI75" s="1161"/>
      <c r="AJ75" s="1161"/>
      <c r="AK75" s="1220"/>
      <c r="AL75" s="1142"/>
      <c r="AM75" s="1139"/>
      <c r="AN75" s="1142"/>
      <c r="AO75" s="1214"/>
      <c r="AP75" s="19"/>
    </row>
    <row r="76" spans="2:42" s="20" customFormat="1" ht="39.75" customHeight="1" x14ac:dyDescent="0.25">
      <c r="B76" s="1130"/>
      <c r="C76" s="1132"/>
      <c r="D76" s="779"/>
      <c r="E76" s="1200"/>
      <c r="F76" s="1200"/>
      <c r="G76" s="1200"/>
      <c r="H76" s="1199"/>
      <c r="I76" s="1200"/>
      <c r="J76" s="1200"/>
      <c r="K76" s="982"/>
      <c r="L76" s="1189"/>
      <c r="M76" s="1181"/>
      <c r="N76" s="1221"/>
      <c r="O76" s="1173"/>
      <c r="P76" s="1111"/>
      <c r="Q76" s="171"/>
      <c r="R76" s="1221"/>
      <c r="S76" s="1111"/>
      <c r="T76" s="171"/>
      <c r="U76" s="1221"/>
      <c r="V76" s="1163"/>
      <c r="W76" s="124"/>
      <c r="X76" s="43"/>
      <c r="Y76" s="1222"/>
      <c r="Z76" s="124"/>
      <c r="AA76" s="1167"/>
      <c r="AB76" s="1167"/>
      <c r="AC76" s="1150"/>
      <c r="AD76" s="1155"/>
      <c r="AE76" s="1123"/>
      <c r="AF76" s="173"/>
      <c r="AG76" s="1217"/>
      <c r="AH76" s="1217"/>
      <c r="AI76" s="1161"/>
      <c r="AJ76" s="1161"/>
      <c r="AK76" s="1220"/>
      <c r="AL76" s="1142"/>
      <c r="AM76" s="1140"/>
      <c r="AN76" s="1142"/>
      <c r="AO76" s="1214"/>
      <c r="AP76" s="19"/>
    </row>
    <row r="77" spans="2:42" s="20" customFormat="1" ht="379.5" customHeight="1" x14ac:dyDescent="0.25">
      <c r="B77" s="1128" t="s">
        <v>269</v>
      </c>
      <c r="C77" s="1131" t="s">
        <v>270</v>
      </c>
      <c r="D77" s="779">
        <v>2</v>
      </c>
      <c r="E77" s="1200" t="s">
        <v>284</v>
      </c>
      <c r="F77" s="1200"/>
      <c r="G77" s="1200"/>
      <c r="H77" s="1199" t="s">
        <v>62</v>
      </c>
      <c r="I77" s="1200" t="s">
        <v>285</v>
      </c>
      <c r="J77" s="1200" t="s">
        <v>286</v>
      </c>
      <c r="K77" s="982">
        <v>0.8</v>
      </c>
      <c r="L77" s="764">
        <v>0.8</v>
      </c>
      <c r="M77" s="1180" t="s">
        <v>41</v>
      </c>
      <c r="N77" s="1186">
        <v>19</v>
      </c>
      <c r="O77" s="1172" t="s">
        <v>287</v>
      </c>
      <c r="P77" s="1175"/>
      <c r="Q77" s="170"/>
      <c r="R77" s="1186"/>
      <c r="S77" s="1183"/>
      <c r="T77" s="187"/>
      <c r="U77" s="1186"/>
      <c r="V77" s="1163"/>
      <c r="W77" s="188"/>
      <c r="X77" s="24"/>
      <c r="Y77" s="1164"/>
      <c r="Z77" s="189"/>
      <c r="AA77" s="982">
        <v>0.48</v>
      </c>
      <c r="AB77" s="1093">
        <v>0.8</v>
      </c>
      <c r="AC77" s="1180" t="s">
        <v>41</v>
      </c>
      <c r="AD77" s="1154" t="s">
        <v>51</v>
      </c>
      <c r="AE77" s="1122" t="s">
        <v>288</v>
      </c>
      <c r="AF77" s="172">
        <v>28</v>
      </c>
      <c r="AG77" s="1216" t="s">
        <v>289</v>
      </c>
      <c r="AH77" s="1216" t="s">
        <v>290</v>
      </c>
      <c r="AI77" s="1160" t="s">
        <v>291</v>
      </c>
      <c r="AJ77" s="1160" t="s">
        <v>279</v>
      </c>
      <c r="AK77" s="190"/>
      <c r="AL77" s="1135" t="s">
        <v>292</v>
      </c>
      <c r="AM77" s="1138"/>
      <c r="AN77" s="1193" t="s">
        <v>293</v>
      </c>
      <c r="AO77" s="1213" t="s">
        <v>290</v>
      </c>
      <c r="AP77" s="19"/>
    </row>
    <row r="78" spans="2:42" s="20" customFormat="1" ht="50.25" customHeight="1" x14ac:dyDescent="0.25">
      <c r="B78" s="1129"/>
      <c r="C78" s="1132"/>
      <c r="D78" s="779"/>
      <c r="E78" s="1200"/>
      <c r="F78" s="1200"/>
      <c r="G78" s="1200"/>
      <c r="H78" s="1199"/>
      <c r="I78" s="1200"/>
      <c r="J78" s="1200"/>
      <c r="K78" s="982"/>
      <c r="L78" s="764"/>
      <c r="M78" s="1181"/>
      <c r="N78" s="1187"/>
      <c r="O78" s="1173"/>
      <c r="P78" s="1111"/>
      <c r="Q78" s="171"/>
      <c r="R78" s="1187"/>
      <c r="S78" s="1184"/>
      <c r="T78" s="179"/>
      <c r="U78" s="1187"/>
      <c r="V78" s="1163"/>
      <c r="W78" s="188"/>
      <c r="X78" s="24"/>
      <c r="Y78" s="1164"/>
      <c r="Z78" s="124"/>
      <c r="AA78" s="982"/>
      <c r="AB78" s="1165"/>
      <c r="AC78" s="1181"/>
      <c r="AD78" s="1155"/>
      <c r="AE78" s="1123"/>
      <c r="AF78" s="173"/>
      <c r="AG78" s="1217"/>
      <c r="AH78" s="1217"/>
      <c r="AI78" s="1161"/>
      <c r="AJ78" s="1161"/>
      <c r="AK78" s="183"/>
      <c r="AL78" s="1136"/>
      <c r="AM78" s="1139"/>
      <c r="AN78" s="1194"/>
      <c r="AO78" s="1214"/>
      <c r="AP78" s="19"/>
    </row>
    <row r="79" spans="2:42" s="20" customFormat="1" ht="30.75" customHeight="1" x14ac:dyDescent="0.25">
      <c r="B79" s="1130"/>
      <c r="C79" s="1133"/>
      <c r="D79" s="779"/>
      <c r="E79" s="1200"/>
      <c r="F79" s="1200"/>
      <c r="G79" s="1200"/>
      <c r="H79" s="1199"/>
      <c r="I79" s="1200"/>
      <c r="J79" s="1200"/>
      <c r="K79" s="982"/>
      <c r="L79" s="764"/>
      <c r="M79" s="1182"/>
      <c r="N79" s="1187"/>
      <c r="O79" s="1174"/>
      <c r="P79" s="1112"/>
      <c r="Q79" s="191"/>
      <c r="R79" s="1187"/>
      <c r="S79" s="1185"/>
      <c r="T79" s="192"/>
      <c r="U79" s="1187"/>
      <c r="V79" s="1163"/>
      <c r="W79" s="188"/>
      <c r="X79" s="24"/>
      <c r="Y79" s="1164"/>
      <c r="Z79" s="193"/>
      <c r="AA79" s="982"/>
      <c r="AB79" s="1094"/>
      <c r="AC79" s="1182"/>
      <c r="AD79" s="1156"/>
      <c r="AE79" s="1124"/>
      <c r="AF79" s="194"/>
      <c r="AG79" s="1218"/>
      <c r="AH79" s="1218"/>
      <c r="AI79" s="1162"/>
      <c r="AJ79" s="1162"/>
      <c r="AK79" s="195"/>
      <c r="AL79" s="1137"/>
      <c r="AM79" s="1140"/>
      <c r="AN79" s="1195"/>
      <c r="AO79" s="1215"/>
      <c r="AP79" s="19"/>
    </row>
    <row r="80" spans="2:42" s="20" customFormat="1" ht="90" hidden="1" customHeight="1" x14ac:dyDescent="1.35">
      <c r="B80" s="24"/>
      <c r="C80" s="97"/>
      <c r="D80" s="174"/>
      <c r="E80" s="175"/>
      <c r="F80" s="175"/>
      <c r="G80" s="175"/>
      <c r="H80" s="176"/>
      <c r="I80" s="175"/>
      <c r="J80" s="175"/>
      <c r="K80" s="196">
        <f>(8*22)*12</f>
        <v>2112</v>
      </c>
      <c r="L80" s="197"/>
      <c r="M80" s="178"/>
      <c r="N80" s="1188"/>
      <c r="O80" s="198">
        <f>80%-(80%*40%)</f>
        <v>0.48</v>
      </c>
      <c r="P80" s="198"/>
      <c r="Q80" s="198"/>
      <c r="R80" s="1188"/>
      <c r="S80" s="179"/>
      <c r="T80" s="179"/>
      <c r="U80" s="1188"/>
      <c r="V80" s="123"/>
      <c r="W80" s="124"/>
      <c r="X80" s="43"/>
      <c r="Y80" s="124"/>
      <c r="Z80" s="124"/>
      <c r="AA80" s="256"/>
      <c r="AB80" s="256"/>
      <c r="AC80" s="58"/>
      <c r="AD80" s="180"/>
      <c r="AE80" s="181"/>
      <c r="AF80" s="173"/>
      <c r="AG80" s="182"/>
      <c r="AH80" s="182"/>
      <c r="AI80" s="183"/>
      <c r="AJ80" s="183"/>
      <c r="AK80" s="183"/>
      <c r="AL80" s="184"/>
      <c r="AM80" s="129"/>
      <c r="AN80" s="199"/>
      <c r="AO80" s="185"/>
      <c r="AP80" s="19"/>
    </row>
    <row r="81" spans="2:42" s="20" customFormat="1" ht="409.6" customHeight="1" x14ac:dyDescent="0.25">
      <c r="B81" s="1128" t="s">
        <v>269</v>
      </c>
      <c r="C81" s="1131" t="s">
        <v>270</v>
      </c>
      <c r="D81" s="779">
        <v>3</v>
      </c>
      <c r="E81" s="1200" t="s">
        <v>294</v>
      </c>
      <c r="F81" s="1200"/>
      <c r="G81" s="1200"/>
      <c r="H81" s="1199" t="s">
        <v>77</v>
      </c>
      <c r="I81" s="1200" t="s">
        <v>295</v>
      </c>
      <c r="J81" s="1200" t="s">
        <v>296</v>
      </c>
      <c r="K81" s="1178">
        <v>0.6</v>
      </c>
      <c r="L81" s="982">
        <v>0.8</v>
      </c>
      <c r="M81" s="1208" t="s">
        <v>41</v>
      </c>
      <c r="N81" s="1186">
        <v>20</v>
      </c>
      <c r="O81" s="1190" t="s">
        <v>297</v>
      </c>
      <c r="P81" s="1211"/>
      <c r="Q81" s="200"/>
      <c r="R81" s="1186"/>
      <c r="S81" s="1183"/>
      <c r="T81" s="1175"/>
      <c r="U81" s="1186"/>
      <c r="V81" s="1163"/>
      <c r="W81" s="188"/>
      <c r="X81" s="24"/>
      <c r="Y81" s="1164"/>
      <c r="Z81" s="189"/>
      <c r="AA81" s="1093">
        <f>L81-(L81*30%)</f>
        <v>0.56000000000000005</v>
      </c>
      <c r="AB81" s="1093">
        <v>0.79700000000000004</v>
      </c>
      <c r="AC81" s="1208" t="s">
        <v>41</v>
      </c>
      <c r="AD81" s="1154" t="s">
        <v>51</v>
      </c>
      <c r="AE81" s="782" t="s">
        <v>298</v>
      </c>
      <c r="AF81" s="201" t="s">
        <v>299</v>
      </c>
      <c r="AG81" s="1125" t="s">
        <v>300</v>
      </c>
      <c r="AH81" s="1125" t="s">
        <v>301</v>
      </c>
      <c r="AI81" s="1157" t="s">
        <v>302</v>
      </c>
      <c r="AJ81" s="1160" t="s">
        <v>279</v>
      </c>
      <c r="AK81" s="190"/>
      <c r="AL81" s="1141" t="s">
        <v>303</v>
      </c>
      <c r="AM81" s="1138"/>
      <c r="AN81" s="1135" t="s">
        <v>304</v>
      </c>
      <c r="AO81" s="1196" t="s">
        <v>305</v>
      </c>
      <c r="AP81" s="19"/>
    </row>
    <row r="82" spans="2:42" s="20" customFormat="1" ht="4.5" customHeight="1" x14ac:dyDescent="0.25">
      <c r="B82" s="1129"/>
      <c r="C82" s="1132"/>
      <c r="D82" s="779"/>
      <c r="E82" s="1200"/>
      <c r="F82" s="1200"/>
      <c r="G82" s="1200"/>
      <c r="H82" s="1199"/>
      <c r="I82" s="1200"/>
      <c r="J82" s="1200"/>
      <c r="K82" s="1178"/>
      <c r="L82" s="982"/>
      <c r="M82" s="1209"/>
      <c r="N82" s="1187"/>
      <c r="O82" s="1191"/>
      <c r="P82" s="1212"/>
      <c r="Q82" s="202"/>
      <c r="R82" s="1187"/>
      <c r="S82" s="1184"/>
      <c r="T82" s="1111"/>
      <c r="U82" s="1187"/>
      <c r="V82" s="1163"/>
      <c r="W82" s="188"/>
      <c r="X82" s="24"/>
      <c r="Y82" s="1164"/>
      <c r="Z82" s="124"/>
      <c r="AA82" s="1165"/>
      <c r="AB82" s="1165"/>
      <c r="AC82" s="1209"/>
      <c r="AD82" s="1155"/>
      <c r="AE82" s="783"/>
      <c r="AF82" s="203"/>
      <c r="AG82" s="1126"/>
      <c r="AH82" s="1126"/>
      <c r="AI82" s="1158"/>
      <c r="AJ82" s="1161"/>
      <c r="AK82" s="183"/>
      <c r="AL82" s="1142"/>
      <c r="AM82" s="1139"/>
      <c r="AN82" s="1136"/>
      <c r="AO82" s="1197"/>
      <c r="AP82" s="19"/>
    </row>
    <row r="83" spans="2:42" s="20" customFormat="1" ht="41.25" customHeight="1" x14ac:dyDescent="0.25">
      <c r="B83" s="1130"/>
      <c r="C83" s="1133"/>
      <c r="D83" s="779"/>
      <c r="E83" s="1200"/>
      <c r="F83" s="1200"/>
      <c r="G83" s="1200"/>
      <c r="H83" s="1199"/>
      <c r="I83" s="1200"/>
      <c r="J83" s="1200"/>
      <c r="K83" s="1178"/>
      <c r="L83" s="982"/>
      <c r="M83" s="1210"/>
      <c r="N83" s="1187"/>
      <c r="O83" s="1207"/>
      <c r="P83" s="204"/>
      <c r="Q83" s="204"/>
      <c r="R83" s="1187"/>
      <c r="S83" s="1185"/>
      <c r="T83" s="192"/>
      <c r="U83" s="1187"/>
      <c r="V83" s="1163"/>
      <c r="W83" s="188"/>
      <c r="X83" s="24"/>
      <c r="Y83" s="1164"/>
      <c r="Z83" s="193"/>
      <c r="AA83" s="1094"/>
      <c r="AB83" s="1094"/>
      <c r="AC83" s="1210"/>
      <c r="AD83" s="1156"/>
      <c r="AE83" s="852"/>
      <c r="AF83" s="205"/>
      <c r="AG83" s="1127"/>
      <c r="AH83" s="1127"/>
      <c r="AI83" s="1159"/>
      <c r="AJ83" s="1162"/>
      <c r="AK83" s="195"/>
      <c r="AL83" s="1143"/>
      <c r="AM83" s="1140"/>
      <c r="AN83" s="1137"/>
      <c r="AO83" s="1198"/>
      <c r="AP83" s="19"/>
    </row>
    <row r="84" spans="2:42" s="20" customFormat="1" ht="188.25" hidden="1" customHeight="1" x14ac:dyDescent="0.25">
      <c r="B84" s="24"/>
      <c r="C84" s="579"/>
      <c r="D84" s="174"/>
      <c r="E84" s="175"/>
      <c r="F84" s="175"/>
      <c r="G84" s="175"/>
      <c r="H84" s="176"/>
      <c r="I84" s="175"/>
      <c r="J84" s="175"/>
      <c r="K84" s="206"/>
      <c r="L84" s="41"/>
      <c r="M84" s="207"/>
      <c r="N84" s="1188"/>
      <c r="O84" s="198">
        <f>60%-(60%*30%)</f>
        <v>0.42</v>
      </c>
      <c r="P84" s="198"/>
      <c r="Q84" s="198"/>
      <c r="R84" s="1188"/>
      <c r="S84" s="179"/>
      <c r="T84" s="179"/>
      <c r="U84" s="1188"/>
      <c r="V84" s="133"/>
      <c r="W84" s="188"/>
      <c r="X84" s="24"/>
      <c r="Y84" s="188"/>
      <c r="Z84" s="124"/>
      <c r="AA84" s="256"/>
      <c r="AB84" s="256"/>
      <c r="AC84" s="207"/>
      <c r="AD84" s="180"/>
      <c r="AE84" s="208"/>
      <c r="AF84" s="203"/>
      <c r="AG84" s="173"/>
      <c r="AH84" s="173"/>
      <c r="AI84" s="209"/>
      <c r="AJ84" s="183"/>
      <c r="AK84" s="183"/>
      <c r="AL84" s="210"/>
      <c r="AM84" s="129"/>
      <c r="AN84" s="184"/>
      <c r="AO84" s="211"/>
      <c r="AP84" s="19"/>
    </row>
    <row r="85" spans="2:42" s="20" customFormat="1" ht="409.6" customHeight="1" x14ac:dyDescent="0.25">
      <c r="B85" s="1128" t="s">
        <v>269</v>
      </c>
      <c r="C85" s="1131" t="s">
        <v>270</v>
      </c>
      <c r="D85" s="779">
        <v>4</v>
      </c>
      <c r="E85" s="1200" t="s">
        <v>306</v>
      </c>
      <c r="F85" s="1200"/>
      <c r="G85" s="1200"/>
      <c r="H85" s="1199" t="s">
        <v>38</v>
      </c>
      <c r="I85" s="1200" t="s">
        <v>307</v>
      </c>
      <c r="J85" s="1177" t="s">
        <v>308</v>
      </c>
      <c r="K85" s="764">
        <v>0.4</v>
      </c>
      <c r="L85" s="982">
        <v>1</v>
      </c>
      <c r="M85" s="1095" t="s">
        <v>90</v>
      </c>
      <c r="N85" s="1186">
        <v>21</v>
      </c>
      <c r="O85" s="1190" t="s">
        <v>309</v>
      </c>
      <c r="P85" s="1119"/>
      <c r="Q85" s="212"/>
      <c r="R85" s="1186"/>
      <c r="S85" s="1183"/>
      <c r="T85" s="187"/>
      <c r="U85" s="1186"/>
      <c r="V85" s="1163"/>
      <c r="W85" s="188"/>
      <c r="X85" s="24"/>
      <c r="Y85" s="1164"/>
      <c r="Z85" s="189"/>
      <c r="AA85" s="1201">
        <v>0.28000000000000003</v>
      </c>
      <c r="AB85" s="1204">
        <v>0.997</v>
      </c>
      <c r="AC85" s="1095" t="s">
        <v>90</v>
      </c>
      <c r="AD85" s="1154" t="s">
        <v>51</v>
      </c>
      <c r="AE85" s="782" t="s">
        <v>310</v>
      </c>
      <c r="AF85" s="201">
        <v>31</v>
      </c>
      <c r="AG85" s="1125" t="s">
        <v>311</v>
      </c>
      <c r="AH85" s="1125" t="s">
        <v>312</v>
      </c>
      <c r="AI85" s="1157" t="s">
        <v>313</v>
      </c>
      <c r="AJ85" s="1160" t="s">
        <v>279</v>
      </c>
      <c r="AK85" s="190"/>
      <c r="AL85" s="1135" t="s">
        <v>314</v>
      </c>
      <c r="AM85" s="1138"/>
      <c r="AN85" s="1193" t="s">
        <v>315</v>
      </c>
      <c r="AO85" s="1196" t="s">
        <v>312</v>
      </c>
      <c r="AP85" s="19"/>
    </row>
    <row r="86" spans="2:42" s="20" customFormat="1" ht="37.5" customHeight="1" x14ac:dyDescent="0.25">
      <c r="B86" s="1129"/>
      <c r="C86" s="1132"/>
      <c r="D86" s="779"/>
      <c r="E86" s="1200"/>
      <c r="F86" s="1200"/>
      <c r="G86" s="1200"/>
      <c r="H86" s="1199"/>
      <c r="I86" s="1200"/>
      <c r="J86" s="1177"/>
      <c r="K86" s="764"/>
      <c r="L86" s="982"/>
      <c r="M86" s="1150"/>
      <c r="N86" s="1187"/>
      <c r="O86" s="1191"/>
      <c r="P86" s="1120"/>
      <c r="Q86" s="213"/>
      <c r="R86" s="1187"/>
      <c r="S86" s="1184"/>
      <c r="T86" s="179"/>
      <c r="U86" s="1187"/>
      <c r="V86" s="1163"/>
      <c r="W86" s="188"/>
      <c r="X86" s="24"/>
      <c r="Y86" s="1164"/>
      <c r="Z86" s="124"/>
      <c r="AA86" s="1202"/>
      <c r="AB86" s="1205"/>
      <c r="AC86" s="1150"/>
      <c r="AD86" s="1155"/>
      <c r="AE86" s="783"/>
      <c r="AF86" s="203"/>
      <c r="AG86" s="1126"/>
      <c r="AH86" s="1126"/>
      <c r="AI86" s="1158"/>
      <c r="AJ86" s="1161"/>
      <c r="AK86" s="183"/>
      <c r="AL86" s="1136"/>
      <c r="AM86" s="1139"/>
      <c r="AN86" s="1194"/>
      <c r="AO86" s="1197"/>
      <c r="AP86" s="19"/>
    </row>
    <row r="87" spans="2:42" s="20" customFormat="1" ht="104.25" customHeight="1" x14ac:dyDescent="0.25">
      <c r="B87" s="1130"/>
      <c r="C87" s="1133"/>
      <c r="D87" s="779"/>
      <c r="E87" s="1200"/>
      <c r="F87" s="1200"/>
      <c r="G87" s="1200"/>
      <c r="H87" s="1199"/>
      <c r="I87" s="1200"/>
      <c r="J87" s="1177"/>
      <c r="K87" s="764"/>
      <c r="L87" s="982"/>
      <c r="M87" s="1096"/>
      <c r="N87" s="1187"/>
      <c r="O87" s="1207"/>
      <c r="P87" s="1121"/>
      <c r="Q87" s="214"/>
      <c r="R87" s="1187"/>
      <c r="S87" s="1185"/>
      <c r="T87" s="192"/>
      <c r="U87" s="1187"/>
      <c r="V87" s="1163"/>
      <c r="W87" s="188"/>
      <c r="X87" s="24"/>
      <c r="Y87" s="1164"/>
      <c r="Z87" s="193"/>
      <c r="AA87" s="1203"/>
      <c r="AB87" s="1206"/>
      <c r="AC87" s="1096"/>
      <c r="AD87" s="1156"/>
      <c r="AE87" s="852"/>
      <c r="AF87" s="205"/>
      <c r="AG87" s="1127"/>
      <c r="AH87" s="1127"/>
      <c r="AI87" s="1159"/>
      <c r="AJ87" s="1162"/>
      <c r="AK87" s="195"/>
      <c r="AL87" s="1137"/>
      <c r="AM87" s="1140"/>
      <c r="AN87" s="1195"/>
      <c r="AO87" s="1198"/>
      <c r="AP87" s="19"/>
    </row>
    <row r="88" spans="2:42" s="20" customFormat="1" ht="278.45" hidden="1" customHeight="1" x14ac:dyDescent="0.25">
      <c r="B88" s="24"/>
      <c r="C88" s="579"/>
      <c r="D88" s="174"/>
      <c r="E88" s="175"/>
      <c r="F88" s="175"/>
      <c r="G88" s="175"/>
      <c r="H88" s="176"/>
      <c r="I88" s="175"/>
      <c r="J88" s="215"/>
      <c r="K88" s="216"/>
      <c r="L88" s="41"/>
      <c r="M88" s="58"/>
      <c r="N88" s="1188"/>
      <c r="O88" s="198">
        <f>40%-(40%*30%)</f>
        <v>0.28000000000000003</v>
      </c>
      <c r="P88" s="198"/>
      <c r="Q88" s="198"/>
      <c r="R88" s="1188"/>
      <c r="S88" s="179"/>
      <c r="T88" s="179"/>
      <c r="U88" s="1188"/>
      <c r="V88" s="133"/>
      <c r="W88" s="188"/>
      <c r="X88" s="24"/>
      <c r="Y88" s="188"/>
      <c r="Z88" s="124"/>
      <c r="AA88" s="593"/>
      <c r="AB88" s="594"/>
      <c r="AC88" s="58"/>
      <c r="AD88" s="180"/>
      <c r="AE88" s="208"/>
      <c r="AF88" s="203"/>
      <c r="AG88" s="173"/>
      <c r="AH88" s="173"/>
      <c r="AI88" s="209"/>
      <c r="AJ88" s="183"/>
      <c r="AK88" s="183"/>
      <c r="AL88" s="184"/>
      <c r="AM88" s="129"/>
      <c r="AN88" s="199"/>
      <c r="AO88" s="211"/>
      <c r="AP88" s="19"/>
    </row>
    <row r="89" spans="2:42" s="20" customFormat="1" ht="409.6" customHeight="1" x14ac:dyDescent="0.25">
      <c r="B89" s="1128" t="s">
        <v>269</v>
      </c>
      <c r="C89" s="1131" t="s">
        <v>270</v>
      </c>
      <c r="D89" s="779">
        <v>5</v>
      </c>
      <c r="E89" s="1177" t="s">
        <v>316</v>
      </c>
      <c r="F89" s="1177"/>
      <c r="G89" s="1177"/>
      <c r="H89" s="1199" t="s">
        <v>62</v>
      </c>
      <c r="I89" s="1200" t="s">
        <v>317</v>
      </c>
      <c r="J89" s="1200" t="s">
        <v>318</v>
      </c>
      <c r="K89" s="982">
        <v>0.6</v>
      </c>
      <c r="L89" s="1189">
        <v>0.6</v>
      </c>
      <c r="M89" s="1095" t="s">
        <v>41</v>
      </c>
      <c r="N89" s="1186">
        <v>22</v>
      </c>
      <c r="O89" s="1190" t="s">
        <v>319</v>
      </c>
      <c r="P89" s="1119"/>
      <c r="Q89" s="212"/>
      <c r="R89" s="1186"/>
      <c r="S89" s="1183"/>
      <c r="T89" s="187"/>
      <c r="U89" s="1186"/>
      <c r="V89" s="1163"/>
      <c r="W89" s="188"/>
      <c r="X89" s="24"/>
      <c r="Y89" s="1164"/>
      <c r="Z89" s="189"/>
      <c r="AA89" s="1093">
        <f>L89-(L89*30%)</f>
        <v>0.42</v>
      </c>
      <c r="AB89" s="1093">
        <v>0.6</v>
      </c>
      <c r="AC89" s="1095" t="s">
        <v>50</v>
      </c>
      <c r="AD89" s="1154" t="s">
        <v>51</v>
      </c>
      <c r="AE89" s="782" t="s">
        <v>320</v>
      </c>
      <c r="AF89" s="201" t="s">
        <v>321</v>
      </c>
      <c r="AG89" s="716" t="s">
        <v>322</v>
      </c>
      <c r="AH89" s="716" t="s">
        <v>323</v>
      </c>
      <c r="AI89" s="1157" t="s">
        <v>324</v>
      </c>
      <c r="AJ89" s="1160" t="s">
        <v>279</v>
      </c>
      <c r="AK89" s="190"/>
      <c r="AL89" s="1135" t="s">
        <v>325</v>
      </c>
      <c r="AM89" s="1138"/>
      <c r="AN89" s="1135" t="s">
        <v>326</v>
      </c>
      <c r="AO89" s="738">
        <v>45945</v>
      </c>
      <c r="AP89" s="19"/>
    </row>
    <row r="90" spans="2:42" s="20" customFormat="1" ht="19.5" customHeight="1" x14ac:dyDescent="0.25">
      <c r="B90" s="1129"/>
      <c r="C90" s="1132"/>
      <c r="D90" s="779"/>
      <c r="E90" s="1177"/>
      <c r="F90" s="1177"/>
      <c r="G90" s="1177"/>
      <c r="H90" s="1199"/>
      <c r="I90" s="1200"/>
      <c r="J90" s="1200"/>
      <c r="K90" s="982"/>
      <c r="L90" s="1189"/>
      <c r="M90" s="1150"/>
      <c r="N90" s="1187"/>
      <c r="O90" s="1191"/>
      <c r="P90" s="1120"/>
      <c r="Q90" s="213"/>
      <c r="R90" s="1187"/>
      <c r="S90" s="1184"/>
      <c r="T90" s="179"/>
      <c r="U90" s="1187"/>
      <c r="V90" s="1163"/>
      <c r="W90" s="188"/>
      <c r="X90" s="24"/>
      <c r="Y90" s="1164"/>
      <c r="Z90" s="124"/>
      <c r="AA90" s="1165"/>
      <c r="AB90" s="1165"/>
      <c r="AC90" s="1150"/>
      <c r="AD90" s="1155"/>
      <c r="AE90" s="783"/>
      <c r="AF90" s="203"/>
      <c r="AG90" s="760"/>
      <c r="AH90" s="760"/>
      <c r="AI90" s="1158"/>
      <c r="AJ90" s="1161"/>
      <c r="AK90" s="183"/>
      <c r="AL90" s="1136"/>
      <c r="AM90" s="1139"/>
      <c r="AN90" s="1136"/>
      <c r="AO90" s="856"/>
      <c r="AP90" s="19"/>
    </row>
    <row r="91" spans="2:42" s="20" customFormat="1" ht="47.25" customHeight="1" x14ac:dyDescent="0.25">
      <c r="B91" s="1130"/>
      <c r="C91" s="1133"/>
      <c r="D91" s="779"/>
      <c r="E91" s="1177"/>
      <c r="F91" s="1177"/>
      <c r="G91" s="1177"/>
      <c r="H91" s="1199"/>
      <c r="I91" s="1200"/>
      <c r="J91" s="1200"/>
      <c r="K91" s="982"/>
      <c r="L91" s="1189"/>
      <c r="M91" s="1096"/>
      <c r="N91" s="1187"/>
      <c r="O91" s="1192"/>
      <c r="P91" s="217"/>
      <c r="Q91" s="217"/>
      <c r="R91" s="1187"/>
      <c r="S91" s="1185"/>
      <c r="T91" s="192"/>
      <c r="U91" s="1187"/>
      <c r="V91" s="1163"/>
      <c r="W91" s="188"/>
      <c r="X91" s="24"/>
      <c r="Y91" s="1164"/>
      <c r="Z91" s="193"/>
      <c r="AA91" s="1094"/>
      <c r="AB91" s="1094"/>
      <c r="AC91" s="1096"/>
      <c r="AD91" s="1156"/>
      <c r="AE91" s="852"/>
      <c r="AF91" s="205"/>
      <c r="AG91" s="717"/>
      <c r="AH91" s="717"/>
      <c r="AI91" s="1159"/>
      <c r="AJ91" s="1162"/>
      <c r="AK91" s="195"/>
      <c r="AL91" s="1137"/>
      <c r="AM91" s="1140"/>
      <c r="AN91" s="1137"/>
      <c r="AO91" s="857"/>
      <c r="AP91" s="19"/>
    </row>
    <row r="92" spans="2:42" s="20" customFormat="1" ht="165.75" hidden="1" customHeight="1" x14ac:dyDescent="0.25">
      <c r="B92" s="24"/>
      <c r="C92" s="579"/>
      <c r="D92" s="174"/>
      <c r="E92" s="215"/>
      <c r="F92" s="215"/>
      <c r="G92" s="215"/>
      <c r="H92" s="176"/>
      <c r="I92" s="175"/>
      <c r="J92" s="175"/>
      <c r="K92" s="196">
        <f>(8*22)*12</f>
        <v>2112</v>
      </c>
      <c r="L92" s="177"/>
      <c r="M92" s="58"/>
      <c r="N92" s="1188"/>
      <c r="O92" s="198">
        <f>60%-(60%*30%)</f>
        <v>0.42</v>
      </c>
      <c r="P92" s="198"/>
      <c r="Q92" s="198"/>
      <c r="R92" s="1188"/>
      <c r="S92" s="179"/>
      <c r="T92" s="179"/>
      <c r="U92" s="1188"/>
      <c r="V92" s="123"/>
      <c r="W92" s="124"/>
      <c r="X92" s="43"/>
      <c r="Y92" s="124"/>
      <c r="Z92" s="124"/>
      <c r="AA92" s="256"/>
      <c r="AB92" s="256"/>
      <c r="AC92" s="58"/>
      <c r="AD92" s="180"/>
      <c r="AE92" s="208"/>
      <c r="AF92" s="203"/>
      <c r="AG92" s="203"/>
      <c r="AH92" s="203"/>
      <c r="AI92" s="209"/>
      <c r="AJ92" s="183"/>
      <c r="AK92" s="183"/>
      <c r="AL92" s="184"/>
      <c r="AM92" s="129"/>
      <c r="AN92" s="184"/>
      <c r="AO92" s="218"/>
      <c r="AP92" s="19"/>
    </row>
    <row r="93" spans="2:42" s="20" customFormat="1" ht="409.6" customHeight="1" x14ac:dyDescent="0.25">
      <c r="B93" s="1128" t="s">
        <v>269</v>
      </c>
      <c r="C93" s="1131" t="s">
        <v>270</v>
      </c>
      <c r="D93" s="779">
        <v>6</v>
      </c>
      <c r="E93" s="1176" t="s">
        <v>327</v>
      </c>
      <c r="F93" s="1176"/>
      <c r="G93" s="1176"/>
      <c r="H93" s="1176" t="s">
        <v>62</v>
      </c>
      <c r="I93" s="1176" t="s">
        <v>328</v>
      </c>
      <c r="J93" s="1177" t="s">
        <v>329</v>
      </c>
      <c r="K93" s="1178">
        <v>0.8</v>
      </c>
      <c r="L93" s="1179">
        <v>0.6</v>
      </c>
      <c r="M93" s="1180" t="s">
        <v>41</v>
      </c>
      <c r="N93" s="1106">
        <v>23</v>
      </c>
      <c r="O93" s="1169" t="s">
        <v>330</v>
      </c>
      <c r="P93" s="1119"/>
      <c r="Q93" s="1119"/>
      <c r="R93" s="1106">
        <v>15</v>
      </c>
      <c r="S93" s="1172" t="s">
        <v>331</v>
      </c>
      <c r="T93" s="1175"/>
      <c r="U93" s="1106"/>
      <c r="V93" s="1163"/>
      <c r="W93" s="188"/>
      <c r="X93" s="24"/>
      <c r="Y93" s="1164"/>
      <c r="Z93" s="189"/>
      <c r="AA93" s="1093">
        <v>0.56000000000000005</v>
      </c>
      <c r="AB93" s="1166">
        <v>0.6</v>
      </c>
      <c r="AC93" s="1095" t="s">
        <v>50</v>
      </c>
      <c r="AD93" s="1154" t="s">
        <v>51</v>
      </c>
      <c r="AE93" s="782" t="s">
        <v>332</v>
      </c>
      <c r="AF93" s="201" t="s">
        <v>333</v>
      </c>
      <c r="AG93" s="716" t="s">
        <v>334</v>
      </c>
      <c r="AH93" s="716" t="s">
        <v>335</v>
      </c>
      <c r="AI93" s="1157" t="s">
        <v>336</v>
      </c>
      <c r="AJ93" s="1160" t="s">
        <v>279</v>
      </c>
      <c r="AK93" s="190"/>
      <c r="AL93" s="1135" t="s">
        <v>337</v>
      </c>
      <c r="AM93" s="1138"/>
      <c r="AN93" s="1141" t="s">
        <v>338</v>
      </c>
      <c r="AO93" s="855" t="s">
        <v>339</v>
      </c>
      <c r="AP93" s="19"/>
    </row>
    <row r="94" spans="2:42" s="20" customFormat="1" ht="65.25" customHeight="1" x14ac:dyDescent="0.25">
      <c r="B94" s="1129"/>
      <c r="C94" s="1132"/>
      <c r="D94" s="779"/>
      <c r="E94" s="1176"/>
      <c r="F94" s="1176"/>
      <c r="G94" s="1176"/>
      <c r="H94" s="1176"/>
      <c r="I94" s="1176"/>
      <c r="J94" s="1177"/>
      <c r="K94" s="1178"/>
      <c r="L94" s="1179"/>
      <c r="M94" s="1181"/>
      <c r="N94" s="1107"/>
      <c r="O94" s="1170"/>
      <c r="P94" s="1120"/>
      <c r="Q94" s="1120"/>
      <c r="R94" s="1107"/>
      <c r="S94" s="1173"/>
      <c r="T94" s="1111"/>
      <c r="U94" s="1107"/>
      <c r="V94" s="1163"/>
      <c r="W94" s="188"/>
      <c r="X94" s="24"/>
      <c r="Y94" s="1164"/>
      <c r="Z94" s="124"/>
      <c r="AA94" s="1165"/>
      <c r="AB94" s="1167"/>
      <c r="AC94" s="1150"/>
      <c r="AD94" s="1155"/>
      <c r="AE94" s="783"/>
      <c r="AF94" s="203"/>
      <c r="AG94" s="760"/>
      <c r="AH94" s="760"/>
      <c r="AI94" s="1158"/>
      <c r="AJ94" s="1161"/>
      <c r="AK94" s="183"/>
      <c r="AL94" s="1136"/>
      <c r="AM94" s="1139"/>
      <c r="AN94" s="1142"/>
      <c r="AO94" s="856"/>
      <c r="AP94" s="19"/>
    </row>
    <row r="95" spans="2:42" s="20" customFormat="1" ht="21.75" customHeight="1" x14ac:dyDescent="0.25">
      <c r="B95" s="1130"/>
      <c r="C95" s="1133"/>
      <c r="D95" s="779"/>
      <c r="E95" s="1176"/>
      <c r="F95" s="1176"/>
      <c r="G95" s="1176"/>
      <c r="H95" s="1176"/>
      <c r="I95" s="1176"/>
      <c r="J95" s="1177"/>
      <c r="K95" s="1178"/>
      <c r="L95" s="1179"/>
      <c r="M95" s="1181"/>
      <c r="N95" s="219"/>
      <c r="O95" s="1170"/>
      <c r="P95" s="1121"/>
      <c r="Q95" s="1120"/>
      <c r="R95" s="219"/>
      <c r="S95" s="1174"/>
      <c r="T95" s="1111"/>
      <c r="U95" s="219"/>
      <c r="V95" s="1163"/>
      <c r="W95" s="188"/>
      <c r="X95" s="24"/>
      <c r="Y95" s="1164"/>
      <c r="Z95" s="193"/>
      <c r="AA95" s="1094"/>
      <c r="AB95" s="1168"/>
      <c r="AC95" s="1096"/>
      <c r="AD95" s="1156"/>
      <c r="AE95" s="852"/>
      <c r="AF95" s="205"/>
      <c r="AG95" s="717"/>
      <c r="AH95" s="717"/>
      <c r="AI95" s="1159"/>
      <c r="AJ95" s="1162"/>
      <c r="AK95" s="195"/>
      <c r="AL95" s="1137"/>
      <c r="AM95" s="1140"/>
      <c r="AN95" s="1143"/>
      <c r="AO95" s="857"/>
      <c r="AP95" s="19"/>
    </row>
    <row r="96" spans="2:42" s="20" customFormat="1" ht="154.5" hidden="1" customHeight="1" x14ac:dyDescent="0.25">
      <c r="B96" s="220"/>
      <c r="C96" s="580"/>
      <c r="D96" s="779"/>
      <c r="E96" s="1176"/>
      <c r="F96" s="1176"/>
      <c r="G96" s="1176"/>
      <c r="H96" s="1176"/>
      <c r="I96" s="1176"/>
      <c r="J96" s="1177"/>
      <c r="K96" s="1178"/>
      <c r="L96" s="1179"/>
      <c r="M96" s="1182"/>
      <c r="N96" s="219"/>
      <c r="O96" s="1171"/>
      <c r="P96" s="213"/>
      <c r="Q96" s="1121"/>
      <c r="R96" s="219"/>
      <c r="S96" s="221"/>
      <c r="T96" s="1111"/>
      <c r="U96" s="219"/>
      <c r="V96" s="133"/>
      <c r="W96" s="189"/>
      <c r="X96" s="42"/>
      <c r="Y96" s="189"/>
      <c r="Z96" s="124"/>
      <c r="AA96" s="1144">
        <v>0.7</v>
      </c>
      <c r="AB96" s="1147">
        <v>0.6</v>
      </c>
      <c r="AC96" s="1095" t="s">
        <v>50</v>
      </c>
      <c r="AD96" s="1151" t="s">
        <v>51</v>
      </c>
      <c r="AE96" s="782" t="s">
        <v>340</v>
      </c>
      <c r="AF96" s="201">
        <v>36</v>
      </c>
      <c r="AG96" s="716" t="s">
        <v>341</v>
      </c>
      <c r="AH96" s="716" t="s">
        <v>342</v>
      </c>
      <c r="AI96" s="782" t="s">
        <v>343</v>
      </c>
      <c r="AJ96" s="1122" t="s">
        <v>279</v>
      </c>
      <c r="AK96" s="1125"/>
      <c r="AL96" s="222" t="s">
        <v>344</v>
      </c>
      <c r="AM96" s="223">
        <v>45991</v>
      </c>
      <c r="AN96" s="224" t="s">
        <v>345</v>
      </c>
      <c r="AO96" s="223">
        <v>45991</v>
      </c>
      <c r="AP96" s="19"/>
    </row>
    <row r="97" spans="2:42" s="20" customFormat="1" ht="409.6" customHeight="1" x14ac:dyDescent="0.25">
      <c r="B97" s="1128" t="s">
        <v>269</v>
      </c>
      <c r="C97" s="1131" t="s">
        <v>270</v>
      </c>
      <c r="D97" s="779">
        <v>7</v>
      </c>
      <c r="E97" s="1113" t="s">
        <v>346</v>
      </c>
      <c r="F97" s="1113"/>
      <c r="G97" s="1113"/>
      <c r="H97" s="1134" t="s">
        <v>38</v>
      </c>
      <c r="I97" s="1113" t="s">
        <v>347</v>
      </c>
      <c r="J97" s="1113" t="s">
        <v>348</v>
      </c>
      <c r="K97" s="1114">
        <v>1</v>
      </c>
      <c r="L97" s="1115">
        <v>0.8</v>
      </c>
      <c r="M97" s="1116" t="s">
        <v>41</v>
      </c>
      <c r="N97" s="219">
        <v>24</v>
      </c>
      <c r="O97" s="1108" t="s">
        <v>349</v>
      </c>
      <c r="P97" s="213"/>
      <c r="Q97" s="1119"/>
      <c r="R97" s="219">
        <v>16</v>
      </c>
      <c r="S97" s="1108" t="s">
        <v>350</v>
      </c>
      <c r="T97" s="1111"/>
      <c r="U97" s="219"/>
      <c r="V97" s="604"/>
      <c r="W97" s="189"/>
      <c r="X97" s="42"/>
      <c r="Y97" s="189"/>
      <c r="Z97" s="124"/>
      <c r="AA97" s="1145"/>
      <c r="AB97" s="1148"/>
      <c r="AC97" s="1150"/>
      <c r="AD97" s="1152"/>
      <c r="AE97" s="783"/>
      <c r="AF97" s="203">
        <v>37</v>
      </c>
      <c r="AG97" s="760"/>
      <c r="AH97" s="760"/>
      <c r="AI97" s="783"/>
      <c r="AJ97" s="1123"/>
      <c r="AK97" s="1126"/>
      <c r="AL97" s="222" t="s">
        <v>351</v>
      </c>
      <c r="AM97" s="225">
        <v>46022</v>
      </c>
      <c r="AN97" s="226" t="s">
        <v>352</v>
      </c>
      <c r="AO97" s="225">
        <v>46022</v>
      </c>
      <c r="AP97" s="19"/>
    </row>
    <row r="98" spans="2:42" s="20" customFormat="1" ht="168.75" customHeight="1" x14ac:dyDescent="0.25">
      <c r="B98" s="1129"/>
      <c r="C98" s="1132"/>
      <c r="D98" s="779"/>
      <c r="E98" s="1113"/>
      <c r="F98" s="1113"/>
      <c r="G98" s="1113"/>
      <c r="H98" s="1134"/>
      <c r="I98" s="1113"/>
      <c r="J98" s="1113"/>
      <c r="K98" s="1114"/>
      <c r="L98" s="1115"/>
      <c r="M98" s="1117"/>
      <c r="N98" s="219"/>
      <c r="O98" s="1109"/>
      <c r="P98" s="213"/>
      <c r="Q98" s="1120"/>
      <c r="R98" s="219"/>
      <c r="S98" s="1109"/>
      <c r="T98" s="1111"/>
      <c r="U98" s="219"/>
      <c r="V98" s="605"/>
      <c r="W98" s="189"/>
      <c r="X98" s="42"/>
      <c r="Y98" s="189"/>
      <c r="Z98" s="124"/>
      <c r="AA98" s="1146"/>
      <c r="AB98" s="1149"/>
      <c r="AC98" s="1096"/>
      <c r="AD98" s="1153"/>
      <c r="AE98" s="852"/>
      <c r="AF98" s="205"/>
      <c r="AG98" s="717"/>
      <c r="AH98" s="717"/>
      <c r="AI98" s="852"/>
      <c r="AJ98" s="1124"/>
      <c r="AK98" s="1127"/>
      <c r="AL98" s="222" t="s">
        <v>353</v>
      </c>
      <c r="AM98" s="223">
        <v>45991</v>
      </c>
      <c r="AN98" s="227" t="s">
        <v>354</v>
      </c>
      <c r="AO98" s="223">
        <v>45991</v>
      </c>
      <c r="AP98" s="19"/>
    </row>
    <row r="99" spans="2:42" s="20" customFormat="1" ht="21.75" customHeight="1" x14ac:dyDescent="0.25">
      <c r="B99" s="1130"/>
      <c r="C99" s="1133"/>
      <c r="D99" s="779"/>
      <c r="E99" s="1113"/>
      <c r="F99" s="1113"/>
      <c r="G99" s="1113"/>
      <c r="H99" s="1134"/>
      <c r="I99" s="1113"/>
      <c r="J99" s="1113"/>
      <c r="K99" s="1114"/>
      <c r="L99" s="1115"/>
      <c r="M99" s="1118"/>
      <c r="N99" s="219"/>
      <c r="O99" s="1110"/>
      <c r="P99" s="213"/>
      <c r="Q99" s="1121"/>
      <c r="R99" s="219"/>
      <c r="S99" s="1110"/>
      <c r="T99" s="1112"/>
      <c r="U99" s="219"/>
      <c r="V99" s="606"/>
      <c r="W99" s="189"/>
      <c r="X99" s="42"/>
      <c r="Y99" s="189"/>
      <c r="Z99" s="124"/>
      <c r="AA99" s="256"/>
      <c r="AB99" s="595"/>
      <c r="AC99" s="58"/>
      <c r="AD99" s="180"/>
      <c r="AE99" s="228"/>
      <c r="AF99" s="205"/>
      <c r="AG99" s="205"/>
      <c r="AH99" s="205"/>
      <c r="AI99" s="229"/>
      <c r="AJ99" s="195"/>
      <c r="AK99" s="183"/>
      <c r="AL99" s="184"/>
      <c r="AM99" s="230"/>
      <c r="AN99" s="210"/>
      <c r="AO99" s="218"/>
      <c r="AP99" s="19"/>
    </row>
    <row r="100" spans="2:42" s="243" customFormat="1" ht="274.5" customHeight="1" x14ac:dyDescent="0.25">
      <c r="B100" s="1101" t="s">
        <v>355</v>
      </c>
      <c r="C100" s="1102" t="s">
        <v>356</v>
      </c>
      <c r="D100" s="848">
        <v>26</v>
      </c>
      <c r="E100" s="988" t="s">
        <v>357</v>
      </c>
      <c r="F100" s="989"/>
      <c r="G100" s="990"/>
      <c r="H100" s="926" t="s">
        <v>62</v>
      </c>
      <c r="I100" s="1099" t="s">
        <v>358</v>
      </c>
      <c r="J100" s="231" t="s">
        <v>359</v>
      </c>
      <c r="K100" s="1093">
        <v>1</v>
      </c>
      <c r="L100" s="1093">
        <v>0.8</v>
      </c>
      <c r="M100" s="1095" t="s">
        <v>41</v>
      </c>
      <c r="N100" s="1106">
        <v>25</v>
      </c>
      <c r="O100" s="1099" t="s">
        <v>360</v>
      </c>
      <c r="P100" s="984"/>
      <c r="Q100" s="232"/>
      <c r="R100" s="1106">
        <v>17</v>
      </c>
      <c r="S100" s="1099" t="s">
        <v>361</v>
      </c>
      <c r="T100" s="984"/>
      <c r="U100" s="1106"/>
      <c r="V100" s="1092"/>
      <c r="W100" s="233"/>
      <c r="X100" s="234"/>
      <c r="Y100" s="235"/>
      <c r="Z100" s="235"/>
      <c r="AA100" s="1093">
        <v>0.36</v>
      </c>
      <c r="AB100" s="1093">
        <v>0.8</v>
      </c>
      <c r="AC100" s="1095" t="s">
        <v>41</v>
      </c>
      <c r="AD100" s="1097" t="s">
        <v>51</v>
      </c>
      <c r="AE100" s="236" t="s">
        <v>362</v>
      </c>
      <c r="AF100" s="237">
        <v>38</v>
      </c>
      <c r="AG100" s="238">
        <v>45870</v>
      </c>
      <c r="AH100" s="238">
        <v>46007</v>
      </c>
      <c r="AI100" s="239" t="s">
        <v>363</v>
      </c>
      <c r="AJ100" s="240" t="s">
        <v>364</v>
      </c>
      <c r="AK100" s="241"/>
      <c r="AL100" s="761" t="s">
        <v>365</v>
      </c>
      <c r="AM100" s="51"/>
      <c r="AN100" s="1080" t="s">
        <v>366</v>
      </c>
      <c r="AO100" s="1090">
        <v>46007</v>
      </c>
      <c r="AP100" s="242"/>
    </row>
    <row r="101" spans="2:42" s="243" customFormat="1" ht="183" customHeight="1" x14ac:dyDescent="0.25">
      <c r="B101" s="1101"/>
      <c r="C101" s="1102"/>
      <c r="D101" s="849"/>
      <c r="E101" s="991"/>
      <c r="F101" s="992"/>
      <c r="G101" s="993"/>
      <c r="H101" s="927"/>
      <c r="I101" s="1100"/>
      <c r="J101" s="244" t="s">
        <v>367</v>
      </c>
      <c r="K101" s="1094"/>
      <c r="L101" s="1094"/>
      <c r="M101" s="1096"/>
      <c r="N101" s="1107"/>
      <c r="O101" s="1100"/>
      <c r="P101" s="985"/>
      <c r="Q101" s="117"/>
      <c r="R101" s="1107"/>
      <c r="S101" s="1100"/>
      <c r="T101" s="985"/>
      <c r="U101" s="1107"/>
      <c r="V101" s="1092"/>
      <c r="W101" s="245"/>
      <c r="X101" s="246"/>
      <c r="Y101" s="247"/>
      <c r="Z101" s="247"/>
      <c r="AA101" s="1094"/>
      <c r="AB101" s="1094"/>
      <c r="AC101" s="1096"/>
      <c r="AD101" s="1098"/>
      <c r="AE101" s="236" t="s">
        <v>368</v>
      </c>
      <c r="AF101" s="237"/>
      <c r="AG101" s="238">
        <v>45931</v>
      </c>
      <c r="AH101" s="238">
        <v>46007</v>
      </c>
      <c r="AI101" s="239" t="s">
        <v>369</v>
      </c>
      <c r="AJ101" s="240" t="s">
        <v>364</v>
      </c>
      <c r="AK101" s="248"/>
      <c r="AL101" s="763"/>
      <c r="AM101" s="55"/>
      <c r="AN101" s="1082"/>
      <c r="AO101" s="1091"/>
      <c r="AP101" s="242"/>
    </row>
    <row r="102" spans="2:42" s="243" customFormat="1" ht="80.25" hidden="1" customHeight="1" x14ac:dyDescent="0.25">
      <c r="B102" s="249"/>
      <c r="C102" s="581"/>
      <c r="D102" s="250"/>
      <c r="E102" s="251"/>
      <c r="F102" s="252"/>
      <c r="G102" s="253"/>
      <c r="H102" s="254"/>
      <c r="I102" s="122"/>
      <c r="J102" s="255">
        <f>1423500*500</f>
        <v>711750000</v>
      </c>
      <c r="K102" s="256"/>
      <c r="L102" s="256"/>
      <c r="M102" s="58"/>
      <c r="N102" s="1103">
        <v>26</v>
      </c>
      <c r="O102" s="257">
        <f>100%-(100%*40%)</f>
        <v>0.6</v>
      </c>
      <c r="P102" s="257"/>
      <c r="Q102" s="257"/>
      <c r="R102" s="1103">
        <v>18</v>
      </c>
      <c r="S102" s="258"/>
      <c r="T102" s="258"/>
      <c r="U102" s="1103"/>
      <c r="V102" s="257">
        <f>60%-(60%*40%)</f>
        <v>0.36</v>
      </c>
      <c r="W102" s="259"/>
      <c r="X102" s="260"/>
      <c r="Y102" s="259"/>
      <c r="Z102" s="259"/>
      <c r="AA102" s="256"/>
      <c r="AB102" s="256"/>
      <c r="AC102" s="58"/>
      <c r="AD102" s="65"/>
      <c r="AE102" s="261"/>
      <c r="AF102" s="67"/>
      <c r="AG102" s="68"/>
      <c r="AH102" s="68"/>
      <c r="AI102" s="262"/>
      <c r="AJ102" s="263"/>
      <c r="AK102" s="263"/>
      <c r="AL102" s="264"/>
      <c r="AM102" s="264"/>
      <c r="AN102" s="71"/>
      <c r="AO102" s="72"/>
      <c r="AP102" s="242"/>
    </row>
    <row r="103" spans="2:42" s="243" customFormat="1" ht="129.75" customHeight="1" x14ac:dyDescent="0.25">
      <c r="B103" s="1101" t="s">
        <v>355</v>
      </c>
      <c r="C103" s="1102" t="s">
        <v>356</v>
      </c>
      <c r="D103" s="986">
        <v>27</v>
      </c>
      <c r="E103" s="988" t="s">
        <v>370</v>
      </c>
      <c r="F103" s="989"/>
      <c r="G103" s="990"/>
      <c r="H103" s="808" t="s">
        <v>77</v>
      </c>
      <c r="I103" s="1099" t="s">
        <v>371</v>
      </c>
      <c r="J103" s="1099" t="s">
        <v>372</v>
      </c>
      <c r="K103" s="1093">
        <v>0.6</v>
      </c>
      <c r="L103" s="1093">
        <v>0.6</v>
      </c>
      <c r="M103" s="1095" t="s">
        <v>50</v>
      </c>
      <c r="N103" s="1104"/>
      <c r="O103" s="1099" t="s">
        <v>373</v>
      </c>
      <c r="P103" s="984"/>
      <c r="Q103" s="984"/>
      <c r="R103" s="1104"/>
      <c r="S103" s="1099" t="s">
        <v>374</v>
      </c>
      <c r="T103" s="984"/>
      <c r="U103" s="1104"/>
      <c r="V103" s="1092"/>
      <c r="W103" s="233"/>
      <c r="X103" s="234"/>
      <c r="Y103" s="235"/>
      <c r="Z103" s="235"/>
      <c r="AA103" s="1093">
        <v>0.28999999999999998</v>
      </c>
      <c r="AB103" s="1093">
        <v>0.6</v>
      </c>
      <c r="AC103" s="1095" t="s">
        <v>50</v>
      </c>
      <c r="AD103" s="1097" t="s">
        <v>51</v>
      </c>
      <c r="AE103" s="236" t="s">
        <v>375</v>
      </c>
      <c r="AF103" s="50">
        <v>39</v>
      </c>
      <c r="AG103" s="1084">
        <v>45931</v>
      </c>
      <c r="AH103" s="1084">
        <v>46007</v>
      </c>
      <c r="AI103" s="265" t="s">
        <v>376</v>
      </c>
      <c r="AJ103" s="1086" t="s">
        <v>364</v>
      </c>
      <c r="AK103" s="968"/>
      <c r="AL103" s="1088" t="s">
        <v>377</v>
      </c>
      <c r="AM103" s="266"/>
      <c r="AN103" s="761" t="s">
        <v>366</v>
      </c>
      <c r="AO103" s="1090">
        <v>46007</v>
      </c>
      <c r="AP103" s="242"/>
    </row>
    <row r="104" spans="2:42" s="243" customFormat="1" ht="409.5" customHeight="1" x14ac:dyDescent="0.25">
      <c r="B104" s="1101"/>
      <c r="C104" s="1102"/>
      <c r="D104" s="987"/>
      <c r="E104" s="991"/>
      <c r="F104" s="992"/>
      <c r="G104" s="993"/>
      <c r="H104" s="810"/>
      <c r="I104" s="1100"/>
      <c r="J104" s="1100"/>
      <c r="K104" s="1094"/>
      <c r="L104" s="1094"/>
      <c r="M104" s="1096"/>
      <c r="N104" s="1105"/>
      <c r="O104" s="1100"/>
      <c r="P104" s="985"/>
      <c r="Q104" s="985"/>
      <c r="R104" s="1105"/>
      <c r="S104" s="1100"/>
      <c r="T104" s="985"/>
      <c r="U104" s="1105"/>
      <c r="V104" s="1092"/>
      <c r="W104" s="245"/>
      <c r="X104" s="246"/>
      <c r="Y104" s="247"/>
      <c r="Z104" s="247"/>
      <c r="AA104" s="1094"/>
      <c r="AB104" s="1094"/>
      <c r="AC104" s="1096"/>
      <c r="AD104" s="1098"/>
      <c r="AE104" s="236" t="s">
        <v>378</v>
      </c>
      <c r="AF104" s="54">
        <v>40</v>
      </c>
      <c r="AG104" s="1085"/>
      <c r="AH104" s="1085"/>
      <c r="AI104" s="239" t="s">
        <v>379</v>
      </c>
      <c r="AJ104" s="1087"/>
      <c r="AK104" s="969"/>
      <c r="AL104" s="1089"/>
      <c r="AM104" s="267"/>
      <c r="AN104" s="763"/>
      <c r="AO104" s="1091"/>
      <c r="AP104" s="242"/>
    </row>
    <row r="105" spans="2:42" s="243" customFormat="1" ht="85.5" customHeight="1" x14ac:dyDescent="0.25">
      <c r="B105" s="1083" t="s">
        <v>380</v>
      </c>
      <c r="C105" s="846" t="s">
        <v>381</v>
      </c>
      <c r="D105" s="954">
        <v>1</v>
      </c>
      <c r="E105" s="1029" t="s">
        <v>382</v>
      </c>
      <c r="F105" s="959"/>
      <c r="G105" s="960"/>
      <c r="H105" s="1064" t="s">
        <v>165</v>
      </c>
      <c r="I105" s="1064" t="s">
        <v>383</v>
      </c>
      <c r="J105" s="1064" t="s">
        <v>384</v>
      </c>
      <c r="K105" s="752">
        <v>1</v>
      </c>
      <c r="L105" s="752">
        <v>1</v>
      </c>
      <c r="M105" s="928" t="s">
        <v>90</v>
      </c>
      <c r="N105" s="1024">
        <v>27</v>
      </c>
      <c r="O105" s="1064" t="s">
        <v>385</v>
      </c>
      <c r="P105" s="1067"/>
      <c r="Q105" s="1067"/>
      <c r="R105" s="1024">
        <v>19</v>
      </c>
      <c r="S105" s="1064" t="s">
        <v>386</v>
      </c>
      <c r="T105" s="1067"/>
      <c r="U105" s="1024">
        <v>7</v>
      </c>
      <c r="V105" s="920" t="s">
        <v>387</v>
      </c>
      <c r="W105" s="932"/>
      <c r="X105" s="1074">
        <v>3</v>
      </c>
      <c r="Y105" s="1077" t="s">
        <v>388</v>
      </c>
      <c r="Z105" s="1080"/>
      <c r="AA105" s="752">
        <f>70%-(70%*40%)</f>
        <v>0.42</v>
      </c>
      <c r="AB105" s="752">
        <v>0.75</v>
      </c>
      <c r="AC105" s="928" t="s">
        <v>41</v>
      </c>
      <c r="AD105" s="1061" t="s">
        <v>51</v>
      </c>
      <c r="AE105" s="918" t="s">
        <v>389</v>
      </c>
      <c r="AF105" s="35">
        <v>41</v>
      </c>
      <c r="AG105" s="903" t="s">
        <v>390</v>
      </c>
      <c r="AH105" s="903" t="s">
        <v>391</v>
      </c>
      <c r="AI105" s="918" t="s">
        <v>392</v>
      </c>
      <c r="AJ105" s="1057" t="s">
        <v>393</v>
      </c>
      <c r="AK105" s="1055"/>
      <c r="AL105" s="1071" t="s">
        <v>394</v>
      </c>
      <c r="AM105" s="1072"/>
      <c r="AN105" s="912" t="s">
        <v>395</v>
      </c>
      <c r="AO105" s="891" t="s">
        <v>396</v>
      </c>
      <c r="AP105" s="242"/>
    </row>
    <row r="106" spans="2:42" s="243" customFormat="1" ht="186" customHeight="1" x14ac:dyDescent="0.25">
      <c r="B106" s="1083"/>
      <c r="C106" s="846"/>
      <c r="D106" s="1048"/>
      <c r="E106" s="971"/>
      <c r="F106" s="972"/>
      <c r="G106" s="973"/>
      <c r="H106" s="1065"/>
      <c r="I106" s="1065"/>
      <c r="J106" s="1065"/>
      <c r="K106" s="1026"/>
      <c r="L106" s="1026"/>
      <c r="M106" s="1019"/>
      <c r="N106" s="1035"/>
      <c r="O106" s="1065"/>
      <c r="P106" s="1068"/>
      <c r="Q106" s="1068"/>
      <c r="R106" s="1035"/>
      <c r="S106" s="1065"/>
      <c r="T106" s="1068"/>
      <c r="U106" s="1035"/>
      <c r="V106" s="1027"/>
      <c r="W106" s="1031"/>
      <c r="X106" s="1075"/>
      <c r="Y106" s="1078"/>
      <c r="Z106" s="1081"/>
      <c r="AA106" s="1026"/>
      <c r="AB106" s="1026"/>
      <c r="AC106" s="1019"/>
      <c r="AD106" s="1062"/>
      <c r="AE106" s="1021"/>
      <c r="AF106" s="28"/>
      <c r="AG106" s="1022"/>
      <c r="AH106" s="1022"/>
      <c r="AI106" s="1021"/>
      <c r="AJ106" s="1058"/>
      <c r="AK106" s="1060"/>
      <c r="AL106" s="1071"/>
      <c r="AM106" s="1073"/>
      <c r="AN106" s="1054"/>
      <c r="AO106" s="1018"/>
      <c r="AP106" s="242"/>
    </row>
    <row r="107" spans="2:42" s="243" customFormat="1" ht="357" customHeight="1" x14ac:dyDescent="0.25">
      <c r="B107" s="1083"/>
      <c r="C107" s="846"/>
      <c r="D107" s="955"/>
      <c r="E107" s="961"/>
      <c r="F107" s="962"/>
      <c r="G107" s="963"/>
      <c r="H107" s="1070"/>
      <c r="I107" s="1070"/>
      <c r="J107" s="1070"/>
      <c r="K107" s="753"/>
      <c r="L107" s="753"/>
      <c r="M107" s="929"/>
      <c r="N107" s="1035"/>
      <c r="O107" s="1070"/>
      <c r="P107" s="1069"/>
      <c r="Q107" s="1069"/>
      <c r="R107" s="1035"/>
      <c r="S107" s="1070"/>
      <c r="T107" s="1069"/>
      <c r="U107" s="1035"/>
      <c r="V107" s="1070"/>
      <c r="W107" s="933"/>
      <c r="X107" s="1076"/>
      <c r="Y107" s="1079"/>
      <c r="Z107" s="1082"/>
      <c r="AA107" s="753"/>
      <c r="AB107" s="753"/>
      <c r="AC107" s="929"/>
      <c r="AD107" s="1063"/>
      <c r="AE107" s="919"/>
      <c r="AF107" s="36">
        <v>42</v>
      </c>
      <c r="AG107" s="904"/>
      <c r="AH107" s="904"/>
      <c r="AI107" s="919"/>
      <c r="AJ107" s="1059"/>
      <c r="AK107" s="1056"/>
      <c r="AL107" s="1071"/>
      <c r="AM107" s="1073"/>
      <c r="AN107" s="913"/>
      <c r="AO107" s="892"/>
      <c r="AP107" s="242"/>
    </row>
    <row r="108" spans="2:42" ht="51" hidden="1" customHeight="1" x14ac:dyDescent="0.75">
      <c r="B108" s="1083"/>
      <c r="C108" s="846"/>
      <c r="D108" s="268"/>
      <c r="E108" s="269"/>
      <c r="F108" s="270"/>
      <c r="G108" s="271"/>
      <c r="H108" s="272"/>
      <c r="I108" s="273"/>
      <c r="J108" s="273"/>
      <c r="K108" s="274"/>
      <c r="L108" s="274"/>
      <c r="M108" s="90"/>
      <c r="N108" s="1025"/>
      <c r="O108" s="89">
        <f>100%-(100%*30%)</f>
        <v>0.7</v>
      </c>
      <c r="P108" s="89"/>
      <c r="Q108" s="89"/>
      <c r="R108" s="1025"/>
      <c r="S108" s="89">
        <f>70%-(70%*40%)</f>
        <v>0.42</v>
      </c>
      <c r="T108" s="89"/>
      <c r="U108" s="1025"/>
      <c r="V108" s="89">
        <f>100%-(100%*25%)</f>
        <v>0.75</v>
      </c>
      <c r="W108" s="275"/>
      <c r="X108" s="276"/>
      <c r="Y108" s="5"/>
      <c r="Z108" s="5"/>
      <c r="AA108" s="25"/>
      <c r="AB108" s="25"/>
      <c r="AC108" s="37"/>
      <c r="AD108" s="277"/>
      <c r="AE108" s="27"/>
      <c r="AF108" s="28"/>
      <c r="AG108" s="29"/>
      <c r="AH108" s="29"/>
      <c r="AI108" s="27"/>
      <c r="AJ108" s="278"/>
      <c r="AK108" s="278"/>
      <c r="AL108" s="102"/>
      <c r="AM108" s="5"/>
      <c r="AN108" s="102"/>
      <c r="AO108" s="33"/>
      <c r="AP108" s="5"/>
    </row>
    <row r="109" spans="2:42" x14ac:dyDescent="0.75">
      <c r="B109" s="790" t="s">
        <v>380</v>
      </c>
      <c r="C109" s="846" t="s">
        <v>381</v>
      </c>
      <c r="D109" s="954">
        <v>2</v>
      </c>
      <c r="E109" s="1029" t="s">
        <v>397</v>
      </c>
      <c r="F109" s="959"/>
      <c r="G109" s="960"/>
      <c r="H109" s="1067" t="s">
        <v>38</v>
      </c>
      <c r="I109" s="1064" t="s">
        <v>398</v>
      </c>
      <c r="J109" s="920" t="s">
        <v>399</v>
      </c>
      <c r="K109" s="752">
        <v>1</v>
      </c>
      <c r="L109" s="752">
        <v>0.2</v>
      </c>
      <c r="M109" s="928" t="s">
        <v>41</v>
      </c>
      <c r="N109" s="1024">
        <v>28</v>
      </c>
      <c r="O109" s="1064" t="s">
        <v>400</v>
      </c>
      <c r="P109" s="1067"/>
      <c r="Q109" s="1067"/>
      <c r="R109" s="1024"/>
      <c r="S109" s="663"/>
      <c r="T109" s="663"/>
      <c r="U109" s="1024"/>
      <c r="V109" s="1064"/>
      <c r="W109" s="279"/>
      <c r="X109" s="280"/>
      <c r="Y109" s="815"/>
      <c r="Z109" s="281"/>
      <c r="AA109" s="752">
        <v>0.7</v>
      </c>
      <c r="AB109" s="752">
        <v>0.2</v>
      </c>
      <c r="AC109" s="928" t="s">
        <v>50</v>
      </c>
      <c r="AD109" s="1061" t="s">
        <v>51</v>
      </c>
      <c r="AE109" s="918" t="s">
        <v>401</v>
      </c>
      <c r="AF109" s="35"/>
      <c r="AG109" s="903">
        <v>45825</v>
      </c>
      <c r="AH109" s="903">
        <v>45899</v>
      </c>
      <c r="AI109" s="905" t="s">
        <v>402</v>
      </c>
      <c r="AJ109" s="1057" t="s">
        <v>393</v>
      </c>
      <c r="AK109" s="1055"/>
      <c r="AL109" s="806" t="s">
        <v>403</v>
      </c>
      <c r="AM109" s="816"/>
      <c r="AN109" s="1012" t="s">
        <v>404</v>
      </c>
      <c r="AO109" s="891">
        <v>45899</v>
      </c>
      <c r="AP109" s="5"/>
    </row>
    <row r="110" spans="2:42" ht="409.6" customHeight="1" x14ac:dyDescent="0.75">
      <c r="B110" s="790"/>
      <c r="C110" s="846"/>
      <c r="D110" s="1048"/>
      <c r="E110" s="971"/>
      <c r="F110" s="972"/>
      <c r="G110" s="973"/>
      <c r="H110" s="1068"/>
      <c r="I110" s="1065"/>
      <c r="J110" s="1027"/>
      <c r="K110" s="1026"/>
      <c r="L110" s="1026"/>
      <c r="M110" s="1019"/>
      <c r="N110" s="1035"/>
      <c r="O110" s="1065"/>
      <c r="P110" s="1068"/>
      <c r="Q110" s="1068"/>
      <c r="R110" s="1035"/>
      <c r="S110" s="664"/>
      <c r="T110" s="664"/>
      <c r="U110" s="1035"/>
      <c r="V110" s="1065"/>
      <c r="W110" s="282"/>
      <c r="X110" s="283"/>
      <c r="Y110" s="816"/>
      <c r="Z110" s="284"/>
      <c r="AA110" s="1026"/>
      <c r="AB110" s="1026"/>
      <c r="AC110" s="1019"/>
      <c r="AD110" s="1062"/>
      <c r="AE110" s="1021"/>
      <c r="AF110" s="28">
        <v>43</v>
      </c>
      <c r="AG110" s="1022"/>
      <c r="AH110" s="1022"/>
      <c r="AI110" s="1023"/>
      <c r="AJ110" s="1058"/>
      <c r="AK110" s="1060"/>
      <c r="AL110" s="806"/>
      <c r="AM110" s="816"/>
      <c r="AN110" s="1013"/>
      <c r="AO110" s="1018"/>
      <c r="AP110" s="5"/>
    </row>
    <row r="111" spans="2:42" ht="262.5" customHeight="1" x14ac:dyDescent="0.75">
      <c r="B111" s="790"/>
      <c r="C111" s="846"/>
      <c r="D111" s="955"/>
      <c r="E111" s="961"/>
      <c r="F111" s="962"/>
      <c r="G111" s="963"/>
      <c r="H111" s="1069"/>
      <c r="I111" s="1070"/>
      <c r="J111" s="1070"/>
      <c r="K111" s="753"/>
      <c r="L111" s="753"/>
      <c r="M111" s="929"/>
      <c r="N111" s="1035"/>
      <c r="O111" s="1066"/>
      <c r="P111" s="1069"/>
      <c r="Q111" s="285"/>
      <c r="R111" s="1035"/>
      <c r="S111" s="665"/>
      <c r="T111" s="78"/>
      <c r="U111" s="1035"/>
      <c r="V111" s="1066"/>
      <c r="W111" s="286"/>
      <c r="X111" s="287"/>
      <c r="Y111" s="288"/>
      <c r="Z111" s="288"/>
      <c r="AA111" s="753"/>
      <c r="AB111" s="753"/>
      <c r="AC111" s="929"/>
      <c r="AD111" s="1063"/>
      <c r="AE111" s="919"/>
      <c r="AF111" s="36"/>
      <c r="AG111" s="904"/>
      <c r="AH111" s="904"/>
      <c r="AI111" s="906"/>
      <c r="AJ111" s="1059"/>
      <c r="AK111" s="289"/>
      <c r="AL111" s="806"/>
      <c r="AM111" s="816"/>
      <c r="AN111" s="1014"/>
      <c r="AO111" s="892"/>
      <c r="AP111" s="5"/>
    </row>
    <row r="112" spans="2:42" ht="69" hidden="1" customHeight="1" x14ac:dyDescent="0.75">
      <c r="B112" s="790"/>
      <c r="C112" s="846"/>
      <c r="D112" s="268"/>
      <c r="E112" s="269"/>
      <c r="F112" s="270"/>
      <c r="G112" s="271"/>
      <c r="H112" s="290"/>
      <c r="I112" s="273"/>
      <c r="J112" s="291"/>
      <c r="K112" s="292">
        <f>(24*22)*12</f>
        <v>6336</v>
      </c>
      <c r="L112" s="274"/>
      <c r="M112" s="90"/>
      <c r="N112" s="1025"/>
      <c r="O112" s="89">
        <f>100%-(100%*30%)</f>
        <v>0.7</v>
      </c>
      <c r="P112" s="89"/>
      <c r="Q112" s="89"/>
      <c r="R112" s="1025"/>
      <c r="S112" s="89"/>
      <c r="T112" s="274"/>
      <c r="U112" s="1025"/>
      <c r="V112" s="135"/>
      <c r="W112" s="293"/>
      <c r="X112" s="294"/>
      <c r="Y112" s="5"/>
      <c r="Z112" s="5"/>
      <c r="AA112" s="274"/>
      <c r="AB112" s="274"/>
      <c r="AC112" s="90"/>
      <c r="AD112" s="277"/>
      <c r="AE112" s="27"/>
      <c r="AF112" s="28"/>
      <c r="AG112" s="29"/>
      <c r="AH112" s="29"/>
      <c r="AI112" s="295"/>
      <c r="AJ112" s="278"/>
      <c r="AK112" s="278"/>
      <c r="AL112" s="296"/>
      <c r="AM112" s="5"/>
      <c r="AN112" s="296"/>
      <c r="AO112" s="33"/>
      <c r="AP112" s="5"/>
    </row>
    <row r="113" spans="2:42" ht="240.75" customHeight="1" x14ac:dyDescent="0.75">
      <c r="B113" s="790" t="s">
        <v>380</v>
      </c>
      <c r="C113" s="795" t="s">
        <v>381</v>
      </c>
      <c r="D113" s="954">
        <v>3</v>
      </c>
      <c r="E113" s="823" t="s">
        <v>405</v>
      </c>
      <c r="F113" s="823"/>
      <c r="G113" s="823"/>
      <c r="H113" s="926" t="s">
        <v>77</v>
      </c>
      <c r="I113" s="660" t="s">
        <v>406</v>
      </c>
      <c r="J113" s="823" t="s">
        <v>407</v>
      </c>
      <c r="K113" s="818">
        <v>0.8</v>
      </c>
      <c r="L113" s="818">
        <v>1</v>
      </c>
      <c r="M113" s="819" t="s">
        <v>90</v>
      </c>
      <c r="N113" s="802"/>
      <c r="O113" s="823"/>
      <c r="P113" s="663"/>
      <c r="Q113" s="663"/>
      <c r="R113" s="802"/>
      <c r="S113" s="662"/>
      <c r="T113" s="74"/>
      <c r="U113" s="802"/>
      <c r="V113" s="663"/>
      <c r="W113" s="113"/>
      <c r="X113" s="35"/>
      <c r="Y113" s="815"/>
      <c r="Z113" s="281"/>
      <c r="AA113" s="818">
        <v>0.8</v>
      </c>
      <c r="AB113" s="818">
        <v>1</v>
      </c>
      <c r="AC113" s="819" t="s">
        <v>90</v>
      </c>
      <c r="AD113" s="820" t="s">
        <v>51</v>
      </c>
      <c r="AE113" s="821" t="s">
        <v>408</v>
      </c>
      <c r="AF113" s="149">
        <v>44</v>
      </c>
      <c r="AG113" s="811" t="s">
        <v>409</v>
      </c>
      <c r="AH113" s="811" t="s">
        <v>410</v>
      </c>
      <c r="AI113" s="965" t="s">
        <v>411</v>
      </c>
      <c r="AJ113" s="821" t="s">
        <v>412</v>
      </c>
      <c r="AK113" s="1055"/>
      <c r="AL113" s="806" t="s">
        <v>413</v>
      </c>
      <c r="AM113" s="816"/>
      <c r="AN113" s="1012" t="s">
        <v>414</v>
      </c>
      <c r="AO113" s="807" t="s">
        <v>415</v>
      </c>
      <c r="AP113" s="5"/>
    </row>
    <row r="114" spans="2:42" ht="325.5" customHeight="1" x14ac:dyDescent="0.75">
      <c r="B114" s="790"/>
      <c r="C114" s="795"/>
      <c r="D114" s="1048"/>
      <c r="E114" s="823"/>
      <c r="F114" s="823"/>
      <c r="G114" s="823"/>
      <c r="H114" s="1030"/>
      <c r="I114" s="660"/>
      <c r="J114" s="823"/>
      <c r="K114" s="818"/>
      <c r="L114" s="818"/>
      <c r="M114" s="819"/>
      <c r="N114" s="803"/>
      <c r="O114" s="823"/>
      <c r="P114" s="664"/>
      <c r="Q114" s="664"/>
      <c r="R114" s="803"/>
      <c r="S114" s="662"/>
      <c r="T114" s="135"/>
      <c r="U114" s="803"/>
      <c r="V114" s="664"/>
      <c r="W114" s="115"/>
      <c r="X114" s="28"/>
      <c r="Y114" s="816"/>
      <c r="Z114" s="284"/>
      <c r="AA114" s="818"/>
      <c r="AB114" s="818"/>
      <c r="AC114" s="819"/>
      <c r="AD114" s="820"/>
      <c r="AE114" s="821"/>
      <c r="AF114" s="149">
        <v>45</v>
      </c>
      <c r="AG114" s="811"/>
      <c r="AH114" s="811"/>
      <c r="AI114" s="965"/>
      <c r="AJ114" s="821"/>
      <c r="AK114" s="1056"/>
      <c r="AL114" s="806"/>
      <c r="AM114" s="816"/>
      <c r="AN114" s="1013"/>
      <c r="AO114" s="807"/>
      <c r="AP114" s="5"/>
    </row>
    <row r="115" spans="2:42" ht="132" customHeight="1" x14ac:dyDescent="0.75">
      <c r="B115" s="790"/>
      <c r="C115" s="795"/>
      <c r="D115" s="955"/>
      <c r="E115" s="823"/>
      <c r="F115" s="823"/>
      <c r="G115" s="823"/>
      <c r="H115" s="927"/>
      <c r="I115" s="660"/>
      <c r="J115" s="823"/>
      <c r="K115" s="818"/>
      <c r="L115" s="818"/>
      <c r="M115" s="819"/>
      <c r="N115" s="804"/>
      <c r="O115" s="823"/>
      <c r="P115" s="665"/>
      <c r="Q115" s="78"/>
      <c r="R115" s="804"/>
      <c r="S115" s="662"/>
      <c r="T115" s="78"/>
      <c r="U115" s="804"/>
      <c r="V115" s="665"/>
      <c r="W115" s="118"/>
      <c r="X115" s="36"/>
      <c r="Y115" s="288"/>
      <c r="Z115" s="288"/>
      <c r="AA115" s="818"/>
      <c r="AB115" s="818"/>
      <c r="AC115" s="819"/>
      <c r="AD115" s="820"/>
      <c r="AE115" s="821"/>
      <c r="AF115" s="149"/>
      <c r="AG115" s="811"/>
      <c r="AH115" s="811"/>
      <c r="AI115" s="965"/>
      <c r="AJ115" s="821"/>
      <c r="AK115" s="297"/>
      <c r="AL115" s="806"/>
      <c r="AM115" s="816"/>
      <c r="AN115" s="1014"/>
      <c r="AO115" s="807"/>
      <c r="AP115" s="5"/>
    </row>
    <row r="116" spans="2:42" s="5" customFormat="1" ht="267.75" customHeight="1" x14ac:dyDescent="0.75">
      <c r="B116" s="790" t="s">
        <v>380</v>
      </c>
      <c r="C116" s="846" t="s">
        <v>416</v>
      </c>
      <c r="D116" s="954">
        <v>1</v>
      </c>
      <c r="E116" s="1029" t="s">
        <v>417</v>
      </c>
      <c r="F116" s="959"/>
      <c r="G116" s="960"/>
      <c r="H116" s="926" t="s">
        <v>105</v>
      </c>
      <c r="I116" s="920" t="s">
        <v>418</v>
      </c>
      <c r="J116" s="663" t="s">
        <v>419</v>
      </c>
      <c r="K116" s="752">
        <v>1</v>
      </c>
      <c r="L116" s="752">
        <v>1</v>
      </c>
      <c r="M116" s="928" t="s">
        <v>90</v>
      </c>
      <c r="N116" s="802">
        <v>29</v>
      </c>
      <c r="O116" s="920" t="s">
        <v>420</v>
      </c>
      <c r="P116" s="920" t="s">
        <v>421</v>
      </c>
      <c r="Q116" s="663"/>
      <c r="R116" s="802">
        <v>20</v>
      </c>
      <c r="S116" s="920" t="s">
        <v>422</v>
      </c>
      <c r="T116" s="920" t="s">
        <v>423</v>
      </c>
      <c r="U116" s="802">
        <v>8</v>
      </c>
      <c r="V116" s="823" t="s">
        <v>424</v>
      </c>
      <c r="W116" s="912" t="s">
        <v>425</v>
      </c>
      <c r="X116" s="35"/>
      <c r="Y116" s="815"/>
      <c r="AA116" s="752">
        <v>0.25</v>
      </c>
      <c r="AB116" s="752">
        <v>1</v>
      </c>
      <c r="AC116" s="928" t="s">
        <v>90</v>
      </c>
      <c r="AD116" s="916" t="s">
        <v>51</v>
      </c>
      <c r="AE116" s="918" t="s">
        <v>426</v>
      </c>
      <c r="AF116" s="35"/>
      <c r="AG116" s="903">
        <v>45824</v>
      </c>
      <c r="AH116" s="903">
        <v>45960</v>
      </c>
      <c r="AI116" s="903" t="s">
        <v>427</v>
      </c>
      <c r="AJ116" s="907" t="s">
        <v>428</v>
      </c>
      <c r="AK116" s="813"/>
      <c r="AL116" s="1012" t="s">
        <v>429</v>
      </c>
      <c r="AN116" s="1012" t="s">
        <v>430</v>
      </c>
      <c r="AO116" s="891">
        <v>45960</v>
      </c>
    </row>
    <row r="117" spans="2:42" s="5" customFormat="1" ht="409.5" customHeight="1" x14ac:dyDescent="0.75">
      <c r="B117" s="790"/>
      <c r="C117" s="846"/>
      <c r="D117" s="1048"/>
      <c r="E117" s="971"/>
      <c r="F117" s="972"/>
      <c r="G117" s="973"/>
      <c r="H117" s="1030"/>
      <c r="I117" s="1027"/>
      <c r="J117" s="664"/>
      <c r="K117" s="1026"/>
      <c r="L117" s="1026"/>
      <c r="M117" s="1019"/>
      <c r="N117" s="803"/>
      <c r="O117" s="1027"/>
      <c r="P117" s="1027"/>
      <c r="Q117" s="664"/>
      <c r="R117" s="803"/>
      <c r="S117" s="1027"/>
      <c r="T117" s="1027"/>
      <c r="U117" s="803"/>
      <c r="V117" s="823"/>
      <c r="W117" s="1054"/>
      <c r="X117" s="28"/>
      <c r="Y117" s="816"/>
      <c r="AA117" s="1026"/>
      <c r="AB117" s="1026"/>
      <c r="AC117" s="1019"/>
      <c r="AD117" s="1020"/>
      <c r="AE117" s="1021"/>
      <c r="AF117" s="28">
        <v>46</v>
      </c>
      <c r="AG117" s="1022"/>
      <c r="AH117" s="1022"/>
      <c r="AI117" s="1022"/>
      <c r="AJ117" s="1050"/>
      <c r="AK117" s="953"/>
      <c r="AL117" s="1013"/>
      <c r="AN117" s="1013"/>
      <c r="AO117" s="1018"/>
    </row>
    <row r="118" spans="2:42" s="5" customFormat="1" ht="96.75" customHeight="1" x14ac:dyDescent="0.75">
      <c r="B118" s="790"/>
      <c r="C118" s="846"/>
      <c r="D118" s="955"/>
      <c r="E118" s="961"/>
      <c r="F118" s="962"/>
      <c r="G118" s="963"/>
      <c r="H118" s="927"/>
      <c r="I118" s="921"/>
      <c r="J118" s="665"/>
      <c r="K118" s="753"/>
      <c r="L118" s="753"/>
      <c r="M118" s="929"/>
      <c r="N118" s="803"/>
      <c r="O118" s="921"/>
      <c r="P118" s="921"/>
      <c r="Q118" s="78"/>
      <c r="R118" s="803"/>
      <c r="S118" s="921"/>
      <c r="T118" s="921"/>
      <c r="U118" s="803"/>
      <c r="V118" s="823"/>
      <c r="W118" s="913"/>
      <c r="X118" s="36"/>
      <c r="Y118" s="817"/>
      <c r="AA118" s="753"/>
      <c r="AB118" s="753"/>
      <c r="AC118" s="929"/>
      <c r="AD118" s="917"/>
      <c r="AE118" s="919"/>
      <c r="AF118" s="36"/>
      <c r="AG118" s="904"/>
      <c r="AH118" s="904"/>
      <c r="AI118" s="904"/>
      <c r="AJ118" s="908"/>
      <c r="AK118" s="80"/>
      <c r="AL118" s="1014"/>
      <c r="AN118" s="1014"/>
      <c r="AO118" s="892"/>
    </row>
    <row r="119" spans="2:42" s="5" customFormat="1" ht="0.75" customHeight="1" x14ac:dyDescent="1.1000000000000001">
      <c r="B119" s="790"/>
      <c r="C119" s="846"/>
      <c r="D119" s="268">
        <v>2</v>
      </c>
      <c r="E119" s="269"/>
      <c r="F119" s="270"/>
      <c r="G119" s="271"/>
      <c r="H119" s="298"/>
      <c r="I119" s="107"/>
      <c r="J119" s="135"/>
      <c r="K119" s="274"/>
      <c r="L119" s="274"/>
      <c r="M119" s="90"/>
      <c r="N119" s="804"/>
      <c r="O119" s="299">
        <f>100%-(100%*30%)</f>
        <v>0.7</v>
      </c>
      <c r="P119" s="300"/>
      <c r="Q119" s="300"/>
      <c r="R119" s="804"/>
      <c r="S119" s="301"/>
      <c r="T119" s="301"/>
      <c r="U119" s="804"/>
      <c r="V119" s="299">
        <f>70%-(70%*40%)</f>
        <v>0.42</v>
      </c>
      <c r="W119" s="302"/>
      <c r="X119" s="303"/>
      <c r="Y119" s="302">
        <f>42%-(42%*40%)</f>
        <v>0.252</v>
      </c>
      <c r="Z119" s="302"/>
      <c r="AA119" s="274"/>
      <c r="AB119" s="274"/>
      <c r="AC119" s="90"/>
      <c r="AD119" s="26"/>
      <c r="AE119" s="27"/>
      <c r="AF119" s="28"/>
      <c r="AG119" s="29"/>
      <c r="AH119" s="29"/>
      <c r="AI119" s="29"/>
      <c r="AJ119" s="30"/>
      <c r="AK119" s="30"/>
      <c r="AL119" s="31"/>
      <c r="AN119" s="31"/>
      <c r="AO119" s="33"/>
    </row>
    <row r="120" spans="2:42" s="5" customFormat="1" ht="267.75" customHeight="1" x14ac:dyDescent="1.35">
      <c r="B120" s="790" t="s">
        <v>380</v>
      </c>
      <c r="C120" s="846" t="s">
        <v>416</v>
      </c>
      <c r="D120" s="954">
        <v>2</v>
      </c>
      <c r="E120" s="1029" t="s">
        <v>431</v>
      </c>
      <c r="F120" s="959"/>
      <c r="G120" s="960"/>
      <c r="H120" s="926" t="s">
        <v>77</v>
      </c>
      <c r="I120" s="920" t="s">
        <v>432</v>
      </c>
      <c r="J120" s="663" t="s">
        <v>215</v>
      </c>
      <c r="K120" s="1051">
        <v>0.6</v>
      </c>
      <c r="L120" s="1051">
        <v>1</v>
      </c>
      <c r="M120" s="928" t="s">
        <v>90</v>
      </c>
      <c r="N120" s="802">
        <v>30</v>
      </c>
      <c r="O120" s="920" t="s">
        <v>433</v>
      </c>
      <c r="P120" s="920" t="s">
        <v>434</v>
      </c>
      <c r="Q120" s="663"/>
      <c r="R120" s="802">
        <v>21</v>
      </c>
      <c r="S120" s="920" t="s">
        <v>435</v>
      </c>
      <c r="T120" s="1027" t="s">
        <v>436</v>
      </c>
      <c r="U120" s="802"/>
      <c r="V120" s="824"/>
      <c r="W120" s="304"/>
      <c r="X120" s="305"/>
      <c r="Y120" s="100"/>
      <c r="Z120" s="100"/>
      <c r="AA120" s="1051">
        <v>0.21</v>
      </c>
      <c r="AB120" s="1051">
        <v>1</v>
      </c>
      <c r="AC120" s="928" t="s">
        <v>90</v>
      </c>
      <c r="AD120" s="916" t="s">
        <v>51</v>
      </c>
      <c r="AE120" s="918" t="s">
        <v>437</v>
      </c>
      <c r="AF120" s="35">
        <v>47</v>
      </c>
      <c r="AG120" s="903" t="s">
        <v>438</v>
      </c>
      <c r="AH120" s="903" t="s">
        <v>439</v>
      </c>
      <c r="AI120" s="903" t="s">
        <v>440</v>
      </c>
      <c r="AJ120" s="907" t="s">
        <v>428</v>
      </c>
      <c r="AK120" s="813"/>
      <c r="AL120" s="1012" t="s">
        <v>441</v>
      </c>
      <c r="AN120" s="1012" t="s">
        <v>442</v>
      </c>
      <c r="AO120" s="891" t="s">
        <v>443</v>
      </c>
    </row>
    <row r="121" spans="2:42" s="5" customFormat="1" ht="361.5" customHeight="1" x14ac:dyDescent="1.35">
      <c r="B121" s="790"/>
      <c r="C121" s="846"/>
      <c r="D121" s="1048"/>
      <c r="E121" s="971"/>
      <c r="F121" s="972"/>
      <c r="G121" s="973"/>
      <c r="H121" s="1030"/>
      <c r="I121" s="1027"/>
      <c r="J121" s="664"/>
      <c r="K121" s="1052"/>
      <c r="L121" s="1052"/>
      <c r="M121" s="1019"/>
      <c r="N121" s="803"/>
      <c r="O121" s="1027"/>
      <c r="P121" s="1027"/>
      <c r="Q121" s="664"/>
      <c r="R121" s="803"/>
      <c r="S121" s="1027"/>
      <c r="T121" s="1027"/>
      <c r="U121" s="803"/>
      <c r="V121" s="824"/>
      <c r="W121" s="304"/>
      <c r="X121" s="305"/>
      <c r="Y121" s="108"/>
      <c r="Z121" s="108"/>
      <c r="AA121" s="1052"/>
      <c r="AB121" s="1052"/>
      <c r="AC121" s="1019"/>
      <c r="AD121" s="1020"/>
      <c r="AE121" s="1021"/>
      <c r="AF121" s="28"/>
      <c r="AG121" s="1022"/>
      <c r="AH121" s="1022"/>
      <c r="AI121" s="1022"/>
      <c r="AJ121" s="1050"/>
      <c r="AK121" s="953"/>
      <c r="AL121" s="1013"/>
      <c r="AN121" s="1013"/>
      <c r="AO121" s="1018"/>
    </row>
    <row r="122" spans="2:42" s="5" customFormat="1" ht="81.75" customHeight="1" x14ac:dyDescent="1.35">
      <c r="B122" s="790"/>
      <c r="C122" s="846"/>
      <c r="D122" s="955"/>
      <c r="E122" s="961"/>
      <c r="F122" s="962"/>
      <c r="G122" s="963"/>
      <c r="H122" s="927"/>
      <c r="I122" s="921"/>
      <c r="J122" s="665"/>
      <c r="K122" s="1053"/>
      <c r="L122" s="1053"/>
      <c r="M122" s="929"/>
      <c r="N122" s="803"/>
      <c r="O122" s="921"/>
      <c r="P122" s="921"/>
      <c r="Q122" s="103"/>
      <c r="R122" s="803"/>
      <c r="S122" s="921"/>
      <c r="T122" s="1027"/>
      <c r="U122" s="803"/>
      <c r="V122" s="824"/>
      <c r="W122" s="304"/>
      <c r="X122" s="305"/>
      <c r="Y122" s="105"/>
      <c r="Z122" s="105"/>
      <c r="AA122" s="1053"/>
      <c r="AB122" s="1053"/>
      <c r="AC122" s="929"/>
      <c r="AD122" s="917"/>
      <c r="AE122" s="919"/>
      <c r="AF122" s="36"/>
      <c r="AG122" s="904"/>
      <c r="AH122" s="904"/>
      <c r="AI122" s="904"/>
      <c r="AJ122" s="908"/>
      <c r="AK122" s="80"/>
      <c r="AL122" s="1014"/>
      <c r="AN122" s="1014"/>
      <c r="AO122" s="892"/>
    </row>
    <row r="123" spans="2:42" s="5" customFormat="1" ht="0.75" customHeight="1" x14ac:dyDescent="1.1000000000000001">
      <c r="B123" s="789"/>
      <c r="C123" s="847"/>
      <c r="D123" s="268"/>
      <c r="E123" s="269"/>
      <c r="F123" s="270"/>
      <c r="G123" s="271"/>
      <c r="H123" s="298"/>
      <c r="I123" s="107"/>
      <c r="J123" s="135"/>
      <c r="K123" s="274"/>
      <c r="L123" s="274"/>
      <c r="M123" s="90"/>
      <c r="N123" s="804"/>
      <c r="O123" s="299">
        <f>60%-(60%*40%)</f>
        <v>0.36</v>
      </c>
      <c r="P123" s="300"/>
      <c r="Q123" s="300"/>
      <c r="R123" s="804"/>
      <c r="S123" s="301"/>
      <c r="T123" s="301"/>
      <c r="U123" s="804"/>
      <c r="V123" s="299">
        <f>36%-(36%*40%)</f>
        <v>0.216</v>
      </c>
      <c r="W123" s="302"/>
      <c r="X123" s="303"/>
      <c r="Y123" s="108"/>
      <c r="Z123" s="108"/>
      <c r="AA123" s="274"/>
      <c r="AB123" s="274"/>
      <c r="AC123" s="90"/>
      <c r="AD123" s="26"/>
      <c r="AE123" s="27"/>
      <c r="AF123" s="28"/>
      <c r="AG123" s="29"/>
      <c r="AH123" s="29"/>
      <c r="AI123" s="29"/>
      <c r="AJ123" s="30"/>
      <c r="AK123" s="30"/>
      <c r="AL123" s="31"/>
      <c r="AN123" s="31"/>
      <c r="AO123" s="33"/>
    </row>
    <row r="124" spans="2:42" s="5" customFormat="1" ht="380.25" customHeight="1" x14ac:dyDescent="1.1000000000000001">
      <c r="B124" s="790" t="s">
        <v>380</v>
      </c>
      <c r="C124" s="846" t="s">
        <v>416</v>
      </c>
      <c r="D124" s="954">
        <v>3</v>
      </c>
      <c r="E124" s="823" t="s">
        <v>444</v>
      </c>
      <c r="F124" s="823"/>
      <c r="G124" s="823"/>
      <c r="H124" s="780" t="s">
        <v>38</v>
      </c>
      <c r="I124" s="1049" t="s">
        <v>445</v>
      </c>
      <c r="J124" s="662" t="s">
        <v>446</v>
      </c>
      <c r="K124" s="818">
        <v>0.8</v>
      </c>
      <c r="L124" s="818">
        <v>1</v>
      </c>
      <c r="M124" s="819" t="s">
        <v>90</v>
      </c>
      <c r="N124" s="802">
        <v>31</v>
      </c>
      <c r="O124" s="823" t="s">
        <v>447</v>
      </c>
      <c r="P124" s="663" t="s">
        <v>448</v>
      </c>
      <c r="Q124" s="663"/>
      <c r="R124" s="802"/>
      <c r="S124" s="726"/>
      <c r="T124" s="306"/>
      <c r="U124" s="802"/>
      <c r="V124" s="663"/>
      <c r="W124" s="113"/>
      <c r="X124" s="35"/>
      <c r="Y124" s="932"/>
      <c r="Z124" s="113"/>
      <c r="AA124" s="818">
        <v>0.48</v>
      </c>
      <c r="AB124" s="818">
        <v>1</v>
      </c>
      <c r="AC124" s="819" t="s">
        <v>90</v>
      </c>
      <c r="AD124" s="820" t="s">
        <v>51</v>
      </c>
      <c r="AE124" s="821" t="s">
        <v>449</v>
      </c>
      <c r="AF124" s="149">
        <v>48</v>
      </c>
      <c r="AG124" s="811" t="s">
        <v>450</v>
      </c>
      <c r="AH124" s="811" t="s">
        <v>451</v>
      </c>
      <c r="AI124" s="811" t="s">
        <v>452</v>
      </c>
      <c r="AJ124" s="1047" t="s">
        <v>428</v>
      </c>
      <c r="AK124" s="813"/>
      <c r="AL124" s="806" t="s">
        <v>453</v>
      </c>
      <c r="AM124" s="815"/>
      <c r="AN124" s="806" t="s">
        <v>442</v>
      </c>
      <c r="AO124" s="807">
        <v>45930</v>
      </c>
    </row>
    <row r="125" spans="2:42" s="5" customFormat="1" ht="117" customHeight="1" x14ac:dyDescent="1.1000000000000001">
      <c r="B125" s="790"/>
      <c r="C125" s="846"/>
      <c r="D125" s="1048"/>
      <c r="E125" s="823"/>
      <c r="F125" s="823"/>
      <c r="G125" s="823"/>
      <c r="H125" s="780"/>
      <c r="I125" s="1049"/>
      <c r="J125" s="662"/>
      <c r="K125" s="818"/>
      <c r="L125" s="818"/>
      <c r="M125" s="819"/>
      <c r="N125" s="803"/>
      <c r="O125" s="823"/>
      <c r="P125" s="664"/>
      <c r="Q125" s="664"/>
      <c r="R125" s="803"/>
      <c r="S125" s="770"/>
      <c r="T125" s="307"/>
      <c r="U125" s="803"/>
      <c r="V125" s="664"/>
      <c r="W125" s="115"/>
      <c r="X125" s="28"/>
      <c r="Y125" s="1031"/>
      <c r="Z125" s="115"/>
      <c r="AA125" s="818"/>
      <c r="AB125" s="818"/>
      <c r="AC125" s="819"/>
      <c r="AD125" s="820"/>
      <c r="AE125" s="821"/>
      <c r="AF125" s="149"/>
      <c r="AG125" s="811"/>
      <c r="AH125" s="811"/>
      <c r="AI125" s="811"/>
      <c r="AJ125" s="1047"/>
      <c r="AK125" s="814"/>
      <c r="AL125" s="806"/>
      <c r="AM125" s="816"/>
      <c r="AN125" s="806"/>
      <c r="AO125" s="807"/>
    </row>
    <row r="126" spans="2:42" s="5" customFormat="1" ht="105.75" customHeight="1" x14ac:dyDescent="1.1000000000000001">
      <c r="B126" s="790"/>
      <c r="C126" s="846"/>
      <c r="D126" s="955"/>
      <c r="E126" s="823"/>
      <c r="F126" s="823"/>
      <c r="G126" s="823"/>
      <c r="H126" s="780"/>
      <c r="I126" s="1049"/>
      <c r="J126" s="662"/>
      <c r="K126" s="818"/>
      <c r="L126" s="818"/>
      <c r="M126" s="819"/>
      <c r="N126" s="803"/>
      <c r="O126" s="823"/>
      <c r="P126" s="665"/>
      <c r="Q126" s="103"/>
      <c r="R126" s="803"/>
      <c r="S126" s="727"/>
      <c r="T126" s="308"/>
      <c r="U126" s="803"/>
      <c r="V126" s="665"/>
      <c r="W126" s="118"/>
      <c r="X126" s="36"/>
      <c r="Y126" s="933"/>
      <c r="Z126" s="118"/>
      <c r="AA126" s="818"/>
      <c r="AB126" s="818"/>
      <c r="AC126" s="819"/>
      <c r="AD126" s="820"/>
      <c r="AE126" s="821"/>
      <c r="AF126" s="149"/>
      <c r="AG126" s="811"/>
      <c r="AH126" s="811"/>
      <c r="AI126" s="811"/>
      <c r="AJ126" s="1047"/>
      <c r="AK126" s="309"/>
      <c r="AL126" s="806"/>
      <c r="AM126" s="817"/>
      <c r="AN126" s="806"/>
      <c r="AO126" s="807"/>
    </row>
    <row r="127" spans="2:42" s="5" customFormat="1" ht="105" hidden="1" customHeight="1" x14ac:dyDescent="1.1000000000000001">
      <c r="B127" s="790"/>
      <c r="C127" s="846"/>
      <c r="D127" s="138"/>
      <c r="E127" s="662"/>
      <c r="F127" s="662"/>
      <c r="G127" s="85"/>
      <c r="H127" s="86"/>
      <c r="I127" s="85"/>
      <c r="J127" s="88"/>
      <c r="K127" s="89"/>
      <c r="L127" s="89"/>
      <c r="M127" s="310"/>
      <c r="N127" s="804"/>
      <c r="O127" s="311">
        <f>60%-(60%*40%)</f>
        <v>0.36</v>
      </c>
      <c r="P127" s="311"/>
      <c r="Q127" s="311"/>
      <c r="R127" s="804"/>
      <c r="S127" s="312"/>
      <c r="T127" s="312"/>
      <c r="U127" s="804"/>
      <c r="V127" s="311"/>
      <c r="W127" s="313"/>
      <c r="X127" s="314"/>
      <c r="Y127" s="315"/>
      <c r="Z127" s="315"/>
      <c r="AA127" s="89"/>
      <c r="AB127" s="89"/>
      <c r="AC127" s="310"/>
      <c r="AD127" s="317"/>
      <c r="AE127" s="297"/>
      <c r="AF127" s="149"/>
      <c r="AG127" s="318"/>
      <c r="AH127" s="318"/>
      <c r="AI127" s="318"/>
      <c r="AJ127" s="309"/>
      <c r="AK127" s="309"/>
      <c r="AL127" s="296"/>
      <c r="AM127" s="319"/>
      <c r="AN127" s="296"/>
      <c r="AO127" s="320"/>
    </row>
    <row r="128" spans="2:42" ht="264.75" customHeight="1" x14ac:dyDescent="0.75">
      <c r="B128" s="794" t="s">
        <v>454</v>
      </c>
      <c r="C128" s="795" t="s">
        <v>455</v>
      </c>
      <c r="D128" s="951">
        <v>1</v>
      </c>
      <c r="E128" s="1038" t="s">
        <v>456</v>
      </c>
      <c r="F128" s="1039"/>
      <c r="G128" s="1040"/>
      <c r="H128" s="926" t="s">
        <v>62</v>
      </c>
      <c r="I128" s="920" t="s">
        <v>457</v>
      </c>
      <c r="J128" s="920" t="s">
        <v>458</v>
      </c>
      <c r="K128" s="752">
        <v>0.8</v>
      </c>
      <c r="L128" s="752">
        <v>1</v>
      </c>
      <c r="M128" s="928" t="s">
        <v>90</v>
      </c>
      <c r="N128" s="1024">
        <v>32</v>
      </c>
      <c r="O128" s="920" t="s">
        <v>459</v>
      </c>
      <c r="P128" s="98"/>
      <c r="Q128" s="663"/>
      <c r="R128" s="1024">
        <v>22</v>
      </c>
      <c r="S128" s="920" t="s">
        <v>460</v>
      </c>
      <c r="T128" s="663"/>
      <c r="U128" s="1024">
        <v>9</v>
      </c>
      <c r="V128" s="920" t="s">
        <v>460</v>
      </c>
      <c r="W128" s="932"/>
      <c r="X128" s="1036">
        <v>4</v>
      </c>
      <c r="Y128" s="920" t="s">
        <v>461</v>
      </c>
      <c r="Z128" s="932"/>
      <c r="AA128" s="752">
        <v>0.43</v>
      </c>
      <c r="AB128" s="752">
        <v>0.47</v>
      </c>
      <c r="AC128" s="1032" t="s">
        <v>50</v>
      </c>
      <c r="AD128" s="916" t="s">
        <v>51</v>
      </c>
      <c r="AE128" s="918" t="s">
        <v>462</v>
      </c>
      <c r="AF128" s="35">
        <v>49</v>
      </c>
      <c r="AG128" s="903" t="s">
        <v>463</v>
      </c>
      <c r="AH128" s="903" t="s">
        <v>464</v>
      </c>
      <c r="AI128" s="905" t="s">
        <v>465</v>
      </c>
      <c r="AJ128" s="1009" t="s">
        <v>466</v>
      </c>
      <c r="AK128" s="813"/>
      <c r="AL128" s="1012" t="s">
        <v>467</v>
      </c>
      <c r="AM128" s="825"/>
      <c r="AN128" s="1012" t="s">
        <v>468</v>
      </c>
      <c r="AO128" s="891" t="s">
        <v>469</v>
      </c>
      <c r="AP128" s="5"/>
    </row>
    <row r="129" spans="2:42" ht="237.75" customHeight="1" x14ac:dyDescent="0.75">
      <c r="B129" s="794"/>
      <c r="C129" s="795"/>
      <c r="D129" s="1028"/>
      <c r="E129" s="1041"/>
      <c r="F129" s="1042"/>
      <c r="G129" s="1043"/>
      <c r="H129" s="1030"/>
      <c r="I129" s="1027"/>
      <c r="J129" s="1027"/>
      <c r="K129" s="1026"/>
      <c r="L129" s="1026"/>
      <c r="M129" s="1019"/>
      <c r="N129" s="1035"/>
      <c r="O129" s="1027"/>
      <c r="P129" s="107"/>
      <c r="Q129" s="664"/>
      <c r="R129" s="1035"/>
      <c r="S129" s="1027"/>
      <c r="T129" s="664"/>
      <c r="U129" s="1035"/>
      <c r="V129" s="1027"/>
      <c r="W129" s="1031"/>
      <c r="X129" s="1037"/>
      <c r="Y129" s="1027"/>
      <c r="Z129" s="1031"/>
      <c r="AA129" s="1026"/>
      <c r="AB129" s="1026"/>
      <c r="AC129" s="1033"/>
      <c r="AD129" s="1020"/>
      <c r="AE129" s="1021"/>
      <c r="AF129" s="28">
        <v>50</v>
      </c>
      <c r="AG129" s="1022"/>
      <c r="AH129" s="1022"/>
      <c r="AI129" s="1023"/>
      <c r="AJ129" s="1010"/>
      <c r="AK129" s="953"/>
      <c r="AL129" s="1013"/>
      <c r="AM129" s="825"/>
      <c r="AN129" s="1013"/>
      <c r="AO129" s="1018"/>
      <c r="AP129" s="5"/>
    </row>
    <row r="130" spans="2:42" ht="3" customHeight="1" x14ac:dyDescent="0.75">
      <c r="B130" s="794"/>
      <c r="C130" s="795"/>
      <c r="D130" s="952"/>
      <c r="E130" s="1044"/>
      <c r="F130" s="1045"/>
      <c r="G130" s="1046"/>
      <c r="H130" s="927"/>
      <c r="I130" s="921"/>
      <c r="J130" s="921"/>
      <c r="K130" s="753"/>
      <c r="L130" s="753"/>
      <c r="M130" s="929"/>
      <c r="N130" s="1035"/>
      <c r="O130" s="921"/>
      <c r="P130" s="103"/>
      <c r="Q130" s="103"/>
      <c r="R130" s="1035"/>
      <c r="S130" s="921"/>
      <c r="T130" s="103"/>
      <c r="U130" s="1035"/>
      <c r="V130" s="921"/>
      <c r="W130" s="105"/>
      <c r="X130" s="106"/>
      <c r="Y130" s="921"/>
      <c r="Z130" s="105"/>
      <c r="AA130" s="753"/>
      <c r="AB130" s="753"/>
      <c r="AC130" s="1034"/>
      <c r="AD130" s="917"/>
      <c r="AE130" s="919"/>
      <c r="AF130" s="36"/>
      <c r="AG130" s="904"/>
      <c r="AH130" s="904"/>
      <c r="AI130" s="906"/>
      <c r="AJ130" s="1011"/>
      <c r="AK130" s="321"/>
      <c r="AL130" s="1014"/>
      <c r="AM130" s="825"/>
      <c r="AN130" s="1014"/>
      <c r="AO130" s="892"/>
      <c r="AP130" s="5"/>
    </row>
    <row r="131" spans="2:42" ht="98.25" hidden="1" customHeight="1" x14ac:dyDescent="1.35">
      <c r="B131" s="322"/>
      <c r="C131" s="582"/>
      <c r="D131" s="324"/>
      <c r="E131" s="269"/>
      <c r="F131" s="270"/>
      <c r="G131" s="270"/>
      <c r="H131" s="325"/>
      <c r="I131" s="270"/>
      <c r="J131" s="270"/>
      <c r="K131" s="326">
        <f>+(22*8)*12</f>
        <v>2112</v>
      </c>
      <c r="L131" s="327"/>
      <c r="M131" s="328"/>
      <c r="N131" s="1025"/>
      <c r="O131" s="89">
        <f>80%-(80%*40%)</f>
        <v>0.48</v>
      </c>
      <c r="P131" s="89"/>
      <c r="Q131" s="89"/>
      <c r="R131" s="1025"/>
      <c r="S131" s="89">
        <f>100%-(100%*53%)</f>
        <v>0.47</v>
      </c>
      <c r="T131" s="89"/>
      <c r="U131" s="1025"/>
      <c r="V131" s="89">
        <f>100%-(100%*53%)</f>
        <v>0.47</v>
      </c>
      <c r="W131" s="316"/>
      <c r="X131" s="329"/>
      <c r="Y131" s="316">
        <f>48%-(48%*10%)</f>
        <v>0.432</v>
      </c>
      <c r="Z131" s="275"/>
      <c r="AA131" s="596"/>
      <c r="AB131" s="327"/>
      <c r="AC131" s="328"/>
      <c r="AD131" s="330"/>
      <c r="AE131" s="159"/>
      <c r="AF131" s="294"/>
      <c r="AG131" s="331"/>
      <c r="AH131" s="331"/>
      <c r="AI131" s="331"/>
      <c r="AJ131" s="332"/>
      <c r="AK131" s="333"/>
      <c r="AL131" s="334"/>
      <c r="AM131" s="5"/>
      <c r="AN131" s="334"/>
      <c r="AO131" s="335"/>
      <c r="AP131" s="5"/>
    </row>
    <row r="132" spans="2:42" ht="409.6" customHeight="1" x14ac:dyDescent="0.75">
      <c r="B132" s="794" t="s">
        <v>454</v>
      </c>
      <c r="C132" s="795" t="s">
        <v>455</v>
      </c>
      <c r="D132" s="951">
        <v>2</v>
      </c>
      <c r="E132" s="1029" t="s">
        <v>470</v>
      </c>
      <c r="F132" s="959"/>
      <c r="G132" s="960"/>
      <c r="H132" s="926" t="s">
        <v>77</v>
      </c>
      <c r="I132" s="920" t="s">
        <v>471</v>
      </c>
      <c r="J132" s="920" t="s">
        <v>458</v>
      </c>
      <c r="K132" s="752">
        <v>0.4</v>
      </c>
      <c r="L132" s="752">
        <v>0.8</v>
      </c>
      <c r="M132" s="928" t="s">
        <v>41</v>
      </c>
      <c r="N132" s="1024">
        <v>33</v>
      </c>
      <c r="O132" s="920" t="s">
        <v>472</v>
      </c>
      <c r="P132" s="98"/>
      <c r="Q132" s="98"/>
      <c r="R132" s="1024"/>
      <c r="S132" s="663"/>
      <c r="T132" s="74"/>
      <c r="U132" s="1024"/>
      <c r="V132" s="663"/>
      <c r="W132" s="113"/>
      <c r="X132" s="35"/>
      <c r="Y132" s="113"/>
      <c r="Z132" s="113"/>
      <c r="AA132" s="752">
        <f>40%-(40%*40%)</f>
        <v>0.24</v>
      </c>
      <c r="AB132" s="752">
        <v>0.8</v>
      </c>
      <c r="AC132" s="928" t="s">
        <v>41</v>
      </c>
      <c r="AD132" s="916" t="s">
        <v>51</v>
      </c>
      <c r="AE132" s="918" t="s">
        <v>473</v>
      </c>
      <c r="AF132" s="35">
        <v>51</v>
      </c>
      <c r="AG132" s="903" t="s">
        <v>474</v>
      </c>
      <c r="AH132" s="903" t="s">
        <v>475</v>
      </c>
      <c r="AI132" s="905" t="s">
        <v>476</v>
      </c>
      <c r="AJ132" s="1009" t="s">
        <v>466</v>
      </c>
      <c r="AK132" s="336"/>
      <c r="AL132" s="1012" t="s">
        <v>477</v>
      </c>
      <c r="AM132" s="825"/>
      <c r="AN132" s="1015" t="s">
        <v>478</v>
      </c>
      <c r="AO132" s="891" t="s">
        <v>469</v>
      </c>
      <c r="AP132" s="5"/>
    </row>
    <row r="133" spans="2:42" ht="1.5" customHeight="1" x14ac:dyDescent="0.75">
      <c r="B133" s="794"/>
      <c r="C133" s="795"/>
      <c r="D133" s="1028"/>
      <c r="E133" s="971"/>
      <c r="F133" s="972"/>
      <c r="G133" s="973"/>
      <c r="H133" s="1030"/>
      <c r="I133" s="1027"/>
      <c r="J133" s="1027"/>
      <c r="K133" s="1026"/>
      <c r="L133" s="1026"/>
      <c r="M133" s="1019"/>
      <c r="N133" s="1025"/>
      <c r="O133" s="1027"/>
      <c r="P133" s="107"/>
      <c r="Q133" s="107"/>
      <c r="R133" s="1025"/>
      <c r="S133" s="664"/>
      <c r="T133" s="135"/>
      <c r="U133" s="1025"/>
      <c r="V133" s="664"/>
      <c r="W133" s="115"/>
      <c r="X133" s="28"/>
      <c r="Y133" s="115"/>
      <c r="Z133" s="115"/>
      <c r="AA133" s="1026"/>
      <c r="AB133" s="1026"/>
      <c r="AC133" s="1019"/>
      <c r="AD133" s="1020"/>
      <c r="AE133" s="1021"/>
      <c r="AF133" s="28"/>
      <c r="AG133" s="1022"/>
      <c r="AH133" s="1022"/>
      <c r="AI133" s="1023"/>
      <c r="AJ133" s="1010"/>
      <c r="AK133" s="143"/>
      <c r="AL133" s="1013"/>
      <c r="AM133" s="825"/>
      <c r="AN133" s="1016"/>
      <c r="AO133" s="1018"/>
      <c r="AP133" s="5"/>
    </row>
    <row r="134" spans="2:42" ht="12.75" customHeight="1" x14ac:dyDescent="0.75">
      <c r="B134" s="794"/>
      <c r="C134" s="795"/>
      <c r="D134" s="952"/>
      <c r="E134" s="961"/>
      <c r="F134" s="962"/>
      <c r="G134" s="963"/>
      <c r="H134" s="927"/>
      <c r="I134" s="921"/>
      <c r="J134" s="921"/>
      <c r="K134" s="753"/>
      <c r="L134" s="753"/>
      <c r="M134" s="929"/>
      <c r="N134" s="822"/>
      <c r="O134" s="921"/>
      <c r="P134" s="103"/>
      <c r="Q134" s="103"/>
      <c r="R134" s="822"/>
      <c r="S134" s="665"/>
      <c r="T134" s="78"/>
      <c r="U134" s="822"/>
      <c r="V134" s="665"/>
      <c r="W134" s="118"/>
      <c r="X134" s="36"/>
      <c r="Y134" s="118"/>
      <c r="Z134" s="118"/>
      <c r="AA134" s="753"/>
      <c r="AB134" s="753"/>
      <c r="AC134" s="929"/>
      <c r="AD134" s="917"/>
      <c r="AE134" s="919"/>
      <c r="AF134" s="36"/>
      <c r="AG134" s="904"/>
      <c r="AH134" s="904"/>
      <c r="AI134" s="906"/>
      <c r="AJ134" s="1011"/>
      <c r="AK134" s="321"/>
      <c r="AL134" s="1014"/>
      <c r="AM134" s="825"/>
      <c r="AN134" s="1017"/>
      <c r="AO134" s="892"/>
      <c r="AP134" s="5"/>
    </row>
    <row r="135" spans="2:42" ht="92.25" hidden="1" customHeight="1" x14ac:dyDescent="1.35">
      <c r="B135" s="337"/>
      <c r="C135" s="515"/>
      <c r="E135" s="301"/>
      <c r="F135" s="301"/>
      <c r="G135" s="301"/>
      <c r="H135" s="338"/>
      <c r="I135" s="301"/>
      <c r="J135" s="301"/>
      <c r="K135" s="301"/>
      <c r="L135" s="301"/>
      <c r="M135" s="339"/>
      <c r="N135" s="822"/>
      <c r="O135" s="340">
        <f>40%-(40%*40%)</f>
        <v>0.24</v>
      </c>
      <c r="P135" s="327"/>
      <c r="Q135" s="327"/>
      <c r="R135" s="822"/>
      <c r="S135" s="301"/>
      <c r="T135" s="301"/>
      <c r="U135" s="822"/>
      <c r="V135" s="341"/>
      <c r="W135" s="293"/>
      <c r="X135" s="294"/>
      <c r="Y135" s="293"/>
      <c r="Z135" s="293"/>
      <c r="AA135" s="301"/>
      <c r="AB135" s="301"/>
      <c r="AC135" s="301"/>
      <c r="AD135" s="5"/>
      <c r="AF135" s="342"/>
      <c r="AG135" s="3"/>
      <c r="AH135" s="3"/>
      <c r="AI135" s="3"/>
      <c r="AJ135" s="3"/>
      <c r="AL135" s="5"/>
      <c r="AM135" s="5"/>
      <c r="AN135" s="343"/>
      <c r="AO135" s="5"/>
      <c r="AP135" s="5"/>
    </row>
    <row r="136" spans="2:42" ht="92.25" hidden="1" customHeight="1" x14ac:dyDescent="1.35">
      <c r="B136" s="337"/>
      <c r="C136" s="515"/>
      <c r="E136" s="301"/>
      <c r="F136" s="301"/>
      <c r="G136" s="301"/>
      <c r="H136" s="338"/>
      <c r="I136" s="301"/>
      <c r="J136" s="301"/>
      <c r="K136" s="301"/>
      <c r="L136" s="301"/>
      <c r="M136" s="339"/>
      <c r="N136" s="109"/>
      <c r="O136" s="299">
        <f>80%-(80%*40%)</f>
        <v>0.48</v>
      </c>
      <c r="P136" s="300"/>
      <c r="Q136" s="300"/>
      <c r="R136" s="109"/>
      <c r="S136" s="301"/>
      <c r="T136" s="301"/>
      <c r="U136" s="109"/>
      <c r="V136" s="299">
        <f>48%-(48%*30%)</f>
        <v>0.33599999999999997</v>
      </c>
      <c r="W136" s="302"/>
      <c r="X136" s="303"/>
      <c r="Y136" s="302">
        <f>100%-(100%*25%)</f>
        <v>0.75</v>
      </c>
      <c r="Z136" s="302"/>
      <c r="AA136" s="301"/>
      <c r="AB136" s="301"/>
      <c r="AC136" s="301"/>
      <c r="AD136" s="5"/>
      <c r="AF136" s="342"/>
      <c r="AG136" s="3"/>
      <c r="AH136" s="3"/>
      <c r="AI136" s="3"/>
      <c r="AJ136" s="3"/>
      <c r="AL136" s="5"/>
      <c r="AM136" s="5"/>
      <c r="AN136" s="5"/>
      <c r="AO136" s="5"/>
      <c r="AP136" s="5"/>
    </row>
    <row r="137" spans="2:42" ht="212.25" hidden="1" customHeight="1" x14ac:dyDescent="1.35">
      <c r="B137" s="337"/>
      <c r="C137" s="515"/>
      <c r="D137" s="867" t="s">
        <v>7</v>
      </c>
      <c r="E137" s="708" t="s">
        <v>8</v>
      </c>
      <c r="F137" s="708"/>
      <c r="G137" s="708"/>
      <c r="H137" s="708" t="s">
        <v>9</v>
      </c>
      <c r="I137" s="708" t="s">
        <v>10</v>
      </c>
      <c r="J137" s="708" t="s">
        <v>11</v>
      </c>
      <c r="K137" s="708" t="s">
        <v>12</v>
      </c>
      <c r="L137" s="708"/>
      <c r="M137" s="712" t="s">
        <v>13</v>
      </c>
      <c r="N137" s="186"/>
      <c r="O137" s="708" t="s">
        <v>14</v>
      </c>
      <c r="P137" s="1007" t="s">
        <v>15</v>
      </c>
      <c r="Q137" s="11"/>
      <c r="R137" s="186"/>
      <c r="S137" s="863" t="s">
        <v>16</v>
      </c>
      <c r="T137" s="1007" t="s">
        <v>15</v>
      </c>
      <c r="U137" s="186"/>
      <c r="V137" s="708" t="s">
        <v>17</v>
      </c>
      <c r="W137" s="1005" t="s">
        <v>15</v>
      </c>
      <c r="X137" s="12"/>
      <c r="Y137" s="708" t="s">
        <v>18</v>
      </c>
      <c r="Z137" s="302"/>
      <c r="AA137" s="301"/>
      <c r="AB137" s="301"/>
      <c r="AC137" s="301"/>
      <c r="AD137" s="5"/>
      <c r="AF137" s="342"/>
      <c r="AG137" s="3"/>
      <c r="AH137" s="3"/>
      <c r="AI137" s="3"/>
      <c r="AJ137" s="3"/>
      <c r="AL137" s="5"/>
      <c r="AM137" s="5"/>
      <c r="AN137" s="5"/>
      <c r="AO137" s="5"/>
      <c r="AP137" s="5"/>
    </row>
    <row r="138" spans="2:42" ht="300.75" hidden="1" customHeight="1" x14ac:dyDescent="1.35">
      <c r="B138" s="337"/>
      <c r="C138" s="515"/>
      <c r="D138" s="868"/>
      <c r="E138" s="708"/>
      <c r="F138" s="708"/>
      <c r="G138" s="708"/>
      <c r="H138" s="708"/>
      <c r="I138" s="708"/>
      <c r="J138" s="708"/>
      <c r="K138" s="13" t="s">
        <v>27</v>
      </c>
      <c r="L138" s="13" t="s">
        <v>28</v>
      </c>
      <c r="M138" s="712"/>
      <c r="N138" s="186"/>
      <c r="O138" s="708"/>
      <c r="P138" s="1008"/>
      <c r="Q138" s="14"/>
      <c r="R138" s="186"/>
      <c r="S138" s="863"/>
      <c r="T138" s="1008"/>
      <c r="U138" s="186"/>
      <c r="V138" s="708"/>
      <c r="W138" s="1006"/>
      <c r="X138" s="15"/>
      <c r="Y138" s="708"/>
      <c r="Z138" s="302"/>
      <c r="AA138" s="301"/>
      <c r="AB138" s="301"/>
      <c r="AC138" s="301"/>
      <c r="AD138" s="5"/>
      <c r="AF138" s="342"/>
      <c r="AG138" s="3"/>
      <c r="AH138" s="3"/>
      <c r="AI138" s="3"/>
      <c r="AJ138" s="3"/>
      <c r="AL138" s="5"/>
      <c r="AM138" s="5"/>
      <c r="AN138" s="5"/>
      <c r="AO138" s="5"/>
      <c r="AP138" s="5"/>
    </row>
    <row r="139" spans="2:42" ht="219.75" customHeight="1" x14ac:dyDescent="0.75">
      <c r="B139" s="794" t="s">
        <v>479</v>
      </c>
      <c r="C139" s="795" t="s">
        <v>480</v>
      </c>
      <c r="D139" s="848">
        <v>1</v>
      </c>
      <c r="E139" s="893" t="s">
        <v>481</v>
      </c>
      <c r="F139" s="894"/>
      <c r="G139" s="895"/>
      <c r="H139" s="926" t="s">
        <v>62</v>
      </c>
      <c r="I139" s="978" t="s">
        <v>482</v>
      </c>
      <c r="J139" s="978" t="s">
        <v>483</v>
      </c>
      <c r="K139" s="982">
        <v>0.8</v>
      </c>
      <c r="L139" s="982">
        <v>0.8</v>
      </c>
      <c r="M139" s="983" t="s">
        <v>41</v>
      </c>
      <c r="N139" s="822">
        <v>34</v>
      </c>
      <c r="O139" s="978" t="s">
        <v>484</v>
      </c>
      <c r="P139" s="984"/>
      <c r="Q139" s="984"/>
      <c r="R139" s="822">
        <v>23</v>
      </c>
      <c r="S139" s="725" t="s">
        <v>485</v>
      </c>
      <c r="T139" s="839"/>
      <c r="U139" s="822">
        <v>10</v>
      </c>
      <c r="V139" s="725" t="s">
        <v>485</v>
      </c>
      <c r="W139" s="855"/>
      <c r="X139" s="201"/>
      <c r="Y139" s="853"/>
      <c r="Z139" s="344"/>
      <c r="AA139" s="982">
        <v>0.39</v>
      </c>
      <c r="AB139" s="982">
        <v>0.8</v>
      </c>
      <c r="AC139" s="983" t="s">
        <v>50</v>
      </c>
      <c r="AD139" s="974" t="s">
        <v>51</v>
      </c>
      <c r="AE139" s="769" t="s">
        <v>486</v>
      </c>
      <c r="AF139" s="345">
        <v>52</v>
      </c>
      <c r="AG139" s="976" t="s">
        <v>487</v>
      </c>
      <c r="AH139" s="976" t="s">
        <v>488</v>
      </c>
      <c r="AI139" s="1004" t="s">
        <v>489</v>
      </c>
      <c r="AJ139" s="844" t="s">
        <v>490</v>
      </c>
      <c r="AK139" s="968"/>
      <c r="AL139" s="346" t="s">
        <v>491</v>
      </c>
      <c r="AM139" s="825"/>
      <c r="AN139" s="346" t="s">
        <v>492</v>
      </c>
      <c r="AO139" s="995">
        <v>46007</v>
      </c>
      <c r="AP139" s="5"/>
    </row>
    <row r="140" spans="2:42" ht="302.25" customHeight="1" x14ac:dyDescent="0.75">
      <c r="B140" s="794"/>
      <c r="C140" s="795"/>
      <c r="D140" s="850"/>
      <c r="E140" s="899"/>
      <c r="F140" s="900"/>
      <c r="G140" s="901"/>
      <c r="H140" s="927"/>
      <c r="I140" s="978"/>
      <c r="J140" s="978"/>
      <c r="K140" s="982"/>
      <c r="L140" s="982"/>
      <c r="M140" s="983"/>
      <c r="N140" s="822"/>
      <c r="O140" s="978"/>
      <c r="P140" s="985"/>
      <c r="Q140" s="985"/>
      <c r="R140" s="822"/>
      <c r="S140" s="725"/>
      <c r="T140" s="841"/>
      <c r="U140" s="822"/>
      <c r="V140" s="725"/>
      <c r="W140" s="857"/>
      <c r="X140" s="205"/>
      <c r="Y140" s="853"/>
      <c r="Z140" s="347"/>
      <c r="AA140" s="982"/>
      <c r="AB140" s="982"/>
      <c r="AC140" s="983"/>
      <c r="AD140" s="974"/>
      <c r="AE140" s="769"/>
      <c r="AF140" s="345">
        <v>53</v>
      </c>
      <c r="AG140" s="976"/>
      <c r="AH140" s="976"/>
      <c r="AI140" s="1004"/>
      <c r="AJ140" s="844"/>
      <c r="AK140" s="969"/>
      <c r="AL140" s="346" t="s">
        <v>493</v>
      </c>
      <c r="AM140" s="825"/>
      <c r="AN140" s="346" t="s">
        <v>494</v>
      </c>
      <c r="AO140" s="995"/>
      <c r="AP140" s="5"/>
    </row>
    <row r="141" spans="2:42" ht="92.25" hidden="1" customHeight="1" x14ac:dyDescent="1.35">
      <c r="B141" s="337"/>
      <c r="C141" s="515"/>
      <c r="D141" s="174"/>
      <c r="E141" s="348"/>
      <c r="F141" s="349"/>
      <c r="G141" s="350"/>
      <c r="H141" s="57"/>
      <c r="I141" s="40"/>
      <c r="J141" s="40"/>
      <c r="K141" s="41"/>
      <c r="L141" s="41"/>
      <c r="M141" s="120"/>
      <c r="N141" s="109"/>
      <c r="O141" s="351">
        <f>80%-(80%*30%)</f>
        <v>0.56000000000000005</v>
      </c>
      <c r="P141" s="351"/>
      <c r="Q141" s="351"/>
      <c r="R141" s="109"/>
      <c r="S141" s="351">
        <f>56%-(56%*30%)</f>
        <v>0.39200000000000002</v>
      </c>
      <c r="T141" s="351"/>
      <c r="U141" s="109"/>
      <c r="V141" s="351">
        <f>56%-(56%*30%)</f>
        <v>0.39200000000000002</v>
      </c>
      <c r="W141" s="352"/>
      <c r="X141" s="353"/>
      <c r="Y141" s="352"/>
      <c r="Z141" s="352"/>
      <c r="AA141" s="41"/>
      <c r="AB141" s="41"/>
      <c r="AC141" s="120"/>
      <c r="AD141" s="354"/>
      <c r="AE141" s="355"/>
      <c r="AF141" s="345"/>
      <c r="AG141" s="238"/>
      <c r="AH141" s="238"/>
      <c r="AI141" s="356"/>
      <c r="AJ141" s="357"/>
      <c r="AK141" s="357"/>
      <c r="AL141" s="346"/>
      <c r="AM141" s="5"/>
      <c r="AN141" s="346"/>
      <c r="AO141" s="358"/>
      <c r="AP141" s="5"/>
    </row>
    <row r="142" spans="2:42" ht="108.75" customHeight="1" x14ac:dyDescent="0.75">
      <c r="B142" s="794" t="s">
        <v>479</v>
      </c>
      <c r="C142" s="795" t="s">
        <v>480</v>
      </c>
      <c r="D142" s="848">
        <v>2</v>
      </c>
      <c r="E142" s="988" t="s">
        <v>495</v>
      </c>
      <c r="F142" s="989"/>
      <c r="G142" s="990"/>
      <c r="H142" s="1003" t="s">
        <v>38</v>
      </c>
      <c r="I142" s="978" t="s">
        <v>496</v>
      </c>
      <c r="J142" s="978" t="s">
        <v>497</v>
      </c>
      <c r="K142" s="982">
        <v>0.8</v>
      </c>
      <c r="L142" s="982">
        <v>0.4</v>
      </c>
      <c r="M142" s="983" t="s">
        <v>50</v>
      </c>
      <c r="N142" s="822">
        <v>35</v>
      </c>
      <c r="O142" s="978" t="s">
        <v>498</v>
      </c>
      <c r="P142" s="984"/>
      <c r="Q142" s="984"/>
      <c r="R142" s="822">
        <v>24</v>
      </c>
      <c r="S142" s="725" t="s">
        <v>499</v>
      </c>
      <c r="T142" s="839"/>
      <c r="U142" s="822">
        <v>11</v>
      </c>
      <c r="V142" s="725" t="s">
        <v>499</v>
      </c>
      <c r="W142" s="855"/>
      <c r="X142" s="201"/>
      <c r="Y142" s="853"/>
      <c r="Z142" s="344"/>
      <c r="AA142" s="982">
        <v>0.39</v>
      </c>
      <c r="AB142" s="982">
        <v>0.4</v>
      </c>
      <c r="AC142" s="983" t="s">
        <v>50</v>
      </c>
      <c r="AD142" s="974" t="s">
        <v>51</v>
      </c>
      <c r="AE142" s="769" t="s">
        <v>500</v>
      </c>
      <c r="AF142" s="345"/>
      <c r="AG142" s="976">
        <v>45824</v>
      </c>
      <c r="AH142" s="976">
        <v>46007</v>
      </c>
      <c r="AI142" s="977" t="s">
        <v>501</v>
      </c>
      <c r="AJ142" s="844" t="s">
        <v>490</v>
      </c>
      <c r="AK142" s="968"/>
      <c r="AL142" s="970" t="s">
        <v>502</v>
      </c>
      <c r="AM142" s="825"/>
      <c r="AN142" s="995" t="s">
        <v>503</v>
      </c>
      <c r="AO142" s="995">
        <v>46007</v>
      </c>
      <c r="AP142" s="5"/>
    </row>
    <row r="143" spans="2:42" ht="387.75" customHeight="1" x14ac:dyDescent="0.75">
      <c r="B143" s="794"/>
      <c r="C143" s="795"/>
      <c r="D143" s="850"/>
      <c r="E143" s="991"/>
      <c r="F143" s="992"/>
      <c r="G143" s="993"/>
      <c r="H143" s="1003"/>
      <c r="I143" s="978"/>
      <c r="J143" s="978"/>
      <c r="K143" s="982"/>
      <c r="L143" s="982"/>
      <c r="M143" s="983"/>
      <c r="N143" s="822"/>
      <c r="O143" s="978"/>
      <c r="P143" s="985"/>
      <c r="Q143" s="985"/>
      <c r="R143" s="822"/>
      <c r="S143" s="725"/>
      <c r="T143" s="841"/>
      <c r="U143" s="822"/>
      <c r="V143" s="725"/>
      <c r="W143" s="857"/>
      <c r="X143" s="205"/>
      <c r="Y143" s="853"/>
      <c r="Z143" s="347"/>
      <c r="AA143" s="982"/>
      <c r="AB143" s="982"/>
      <c r="AC143" s="983"/>
      <c r="AD143" s="974"/>
      <c r="AE143" s="994"/>
      <c r="AF143" s="237">
        <v>54</v>
      </c>
      <c r="AG143" s="976"/>
      <c r="AH143" s="976"/>
      <c r="AI143" s="977"/>
      <c r="AJ143" s="844"/>
      <c r="AK143" s="969"/>
      <c r="AL143" s="970"/>
      <c r="AM143" s="825"/>
      <c r="AN143" s="995"/>
      <c r="AO143" s="995"/>
      <c r="AP143" s="5"/>
    </row>
    <row r="144" spans="2:42" ht="92.25" hidden="1" customHeight="1" x14ac:dyDescent="1.35">
      <c r="B144" s="337"/>
      <c r="C144" s="515"/>
      <c r="D144" s="174"/>
      <c r="E144" s="122"/>
      <c r="F144" s="349"/>
      <c r="G144" s="350"/>
      <c r="H144" s="57"/>
      <c r="I144" s="40"/>
      <c r="J144" s="40"/>
      <c r="K144" s="41"/>
      <c r="L144" s="41"/>
      <c r="M144" s="120"/>
      <c r="N144" s="109"/>
      <c r="O144" s="351">
        <f>80%-(80%*30%)</f>
        <v>0.56000000000000005</v>
      </c>
      <c r="P144" s="351"/>
      <c r="Q144" s="351"/>
      <c r="R144" s="109"/>
      <c r="S144" s="351">
        <f>56%-(56%*30%)</f>
        <v>0.39200000000000002</v>
      </c>
      <c r="T144" s="351"/>
      <c r="U144" s="109"/>
      <c r="V144" s="351">
        <f>56%-(56%*30%)</f>
        <v>0.39200000000000002</v>
      </c>
      <c r="W144" s="352"/>
      <c r="X144" s="353"/>
      <c r="Y144" s="352"/>
      <c r="Z144" s="352"/>
      <c r="AA144" s="41"/>
      <c r="AB144" s="41"/>
      <c r="AC144" s="120"/>
      <c r="AD144" s="354"/>
      <c r="AE144" s="236"/>
      <c r="AF144" s="237"/>
      <c r="AG144" s="238"/>
      <c r="AH144" s="238"/>
      <c r="AI144" s="359"/>
      <c r="AJ144" s="357"/>
      <c r="AK144" s="357"/>
      <c r="AL144" s="346"/>
      <c r="AM144" s="5"/>
      <c r="AN144" s="358"/>
      <c r="AO144" s="358"/>
      <c r="AP144" s="5"/>
    </row>
    <row r="145" spans="2:42" ht="279.75" customHeight="1" x14ac:dyDescent="0.75">
      <c r="B145" s="794" t="s">
        <v>479</v>
      </c>
      <c r="C145" s="795" t="s">
        <v>480</v>
      </c>
      <c r="D145" s="848">
        <v>3</v>
      </c>
      <c r="E145" s="988" t="s">
        <v>504</v>
      </c>
      <c r="F145" s="989"/>
      <c r="G145" s="990"/>
      <c r="H145" s="926" t="s">
        <v>77</v>
      </c>
      <c r="I145" s="978" t="s">
        <v>505</v>
      </c>
      <c r="J145" s="978" t="s">
        <v>506</v>
      </c>
      <c r="K145" s="982">
        <v>0.6</v>
      </c>
      <c r="L145" s="982">
        <v>1</v>
      </c>
      <c r="M145" s="983" t="s">
        <v>90</v>
      </c>
      <c r="N145" s="822">
        <v>36</v>
      </c>
      <c r="O145" s="978" t="s">
        <v>507</v>
      </c>
      <c r="P145" s="984"/>
      <c r="Q145" s="984"/>
      <c r="R145" s="822">
        <v>25</v>
      </c>
      <c r="S145" s="725" t="s">
        <v>508</v>
      </c>
      <c r="T145" s="839"/>
      <c r="U145" s="822">
        <v>12</v>
      </c>
      <c r="V145" s="725" t="s">
        <v>508</v>
      </c>
      <c r="W145" s="855"/>
      <c r="X145" s="201"/>
      <c r="Y145" s="853"/>
      <c r="Z145" s="344"/>
      <c r="AA145" s="982">
        <v>0.25</v>
      </c>
      <c r="AB145" s="982">
        <v>1</v>
      </c>
      <c r="AC145" s="983" t="s">
        <v>90</v>
      </c>
      <c r="AD145" s="974" t="s">
        <v>51</v>
      </c>
      <c r="AE145" s="994" t="s">
        <v>509</v>
      </c>
      <c r="AF145" s="237">
        <v>55</v>
      </c>
      <c r="AG145" s="976">
        <v>45824</v>
      </c>
      <c r="AH145" s="976">
        <v>46007</v>
      </c>
      <c r="AI145" s="1002" t="s">
        <v>510</v>
      </c>
      <c r="AJ145" s="844" t="s">
        <v>511</v>
      </c>
      <c r="AK145" s="968"/>
      <c r="AL145" s="970" t="s">
        <v>512</v>
      </c>
      <c r="AM145" s="825"/>
      <c r="AN145" s="995" t="s">
        <v>503</v>
      </c>
      <c r="AO145" s="995">
        <v>46007</v>
      </c>
      <c r="AP145" s="5"/>
    </row>
    <row r="146" spans="2:42" ht="225.75" customHeight="1" x14ac:dyDescent="0.75">
      <c r="B146" s="794"/>
      <c r="C146" s="795"/>
      <c r="D146" s="850"/>
      <c r="E146" s="991"/>
      <c r="F146" s="992"/>
      <c r="G146" s="993"/>
      <c r="H146" s="927"/>
      <c r="I146" s="978"/>
      <c r="J146" s="978"/>
      <c r="K146" s="982"/>
      <c r="L146" s="982"/>
      <c r="M146" s="983"/>
      <c r="N146" s="822"/>
      <c r="O146" s="978"/>
      <c r="P146" s="985"/>
      <c r="Q146" s="985"/>
      <c r="R146" s="822"/>
      <c r="S146" s="725"/>
      <c r="T146" s="841"/>
      <c r="U146" s="822"/>
      <c r="V146" s="725"/>
      <c r="W146" s="857"/>
      <c r="X146" s="205"/>
      <c r="Y146" s="853"/>
      <c r="Z146" s="347"/>
      <c r="AA146" s="982"/>
      <c r="AB146" s="982"/>
      <c r="AC146" s="983"/>
      <c r="AD146" s="974"/>
      <c r="AE146" s="994"/>
      <c r="AF146" s="237"/>
      <c r="AG146" s="976"/>
      <c r="AH146" s="976"/>
      <c r="AI146" s="977"/>
      <c r="AJ146" s="844"/>
      <c r="AK146" s="969"/>
      <c r="AL146" s="970"/>
      <c r="AM146" s="825"/>
      <c r="AN146" s="995"/>
      <c r="AO146" s="995"/>
      <c r="AP146" s="5"/>
    </row>
    <row r="147" spans="2:42" ht="92.25" hidden="1" customHeight="1" x14ac:dyDescent="1.35">
      <c r="B147" s="337"/>
      <c r="C147" s="515"/>
      <c r="D147" s="174"/>
      <c r="E147" s="122"/>
      <c r="F147" s="349"/>
      <c r="G147" s="350"/>
      <c r="H147" s="57"/>
      <c r="I147" s="40"/>
      <c r="J147" s="40"/>
      <c r="K147" s="41"/>
      <c r="L147" s="41"/>
      <c r="M147" s="120"/>
      <c r="N147" s="360"/>
      <c r="O147" s="351">
        <f>60%-(60%*40%)</f>
        <v>0.36</v>
      </c>
      <c r="P147" s="351"/>
      <c r="Q147" s="351"/>
      <c r="R147" s="360"/>
      <c r="S147" s="351">
        <f>36%-(36%*30%)</f>
        <v>0.252</v>
      </c>
      <c r="T147" s="351"/>
      <c r="U147" s="360"/>
      <c r="V147" s="351">
        <f>36%-(36%*30%)</f>
        <v>0.252</v>
      </c>
      <c r="W147" s="352"/>
      <c r="X147" s="353"/>
      <c r="Y147" s="352"/>
      <c r="Z147" s="352"/>
      <c r="AA147" s="41"/>
      <c r="AB147" s="41"/>
      <c r="AC147" s="120"/>
      <c r="AD147" s="354"/>
      <c r="AE147" s="236"/>
      <c r="AF147" s="237"/>
      <c r="AG147" s="238"/>
      <c r="AH147" s="238"/>
      <c r="AI147" s="359"/>
      <c r="AJ147" s="357"/>
      <c r="AK147" s="357"/>
      <c r="AL147" s="346"/>
      <c r="AM147" s="5"/>
      <c r="AN147" s="358"/>
      <c r="AO147" s="358"/>
      <c r="AP147" s="5"/>
    </row>
    <row r="148" spans="2:42" ht="278.25" customHeight="1" x14ac:dyDescent="0.75">
      <c r="B148" s="794" t="s">
        <v>479</v>
      </c>
      <c r="C148" s="795" t="s">
        <v>480</v>
      </c>
      <c r="D148" s="848">
        <v>4</v>
      </c>
      <c r="E148" s="988" t="s">
        <v>513</v>
      </c>
      <c r="F148" s="989"/>
      <c r="G148" s="990"/>
      <c r="H148" s="851" t="s">
        <v>38</v>
      </c>
      <c r="I148" s="978" t="s">
        <v>514</v>
      </c>
      <c r="J148" s="978" t="s">
        <v>515</v>
      </c>
      <c r="K148" s="982">
        <v>1</v>
      </c>
      <c r="L148" s="982">
        <v>1</v>
      </c>
      <c r="M148" s="983" t="s">
        <v>90</v>
      </c>
      <c r="N148" s="822">
        <v>37</v>
      </c>
      <c r="O148" s="978" t="s">
        <v>516</v>
      </c>
      <c r="P148" s="984"/>
      <c r="Q148" s="984"/>
      <c r="R148" s="822"/>
      <c r="S148" s="999"/>
      <c r="T148" s="1000"/>
      <c r="U148" s="822"/>
      <c r="V148" s="999"/>
      <c r="W148" s="996"/>
      <c r="X148" s="361"/>
      <c r="Y148" s="998"/>
      <c r="Z148" s="362"/>
      <c r="AA148" s="982">
        <v>0.7</v>
      </c>
      <c r="AB148" s="982">
        <v>1</v>
      </c>
      <c r="AC148" s="983" t="s">
        <v>90</v>
      </c>
      <c r="AD148" s="974" t="s">
        <v>51</v>
      </c>
      <c r="AE148" s="994" t="s">
        <v>517</v>
      </c>
      <c r="AF148" s="237">
        <v>56</v>
      </c>
      <c r="AG148" s="976">
        <v>45824</v>
      </c>
      <c r="AH148" s="976">
        <v>45940</v>
      </c>
      <c r="AI148" s="977" t="s">
        <v>518</v>
      </c>
      <c r="AJ148" s="844" t="s">
        <v>490</v>
      </c>
      <c r="AK148" s="968"/>
      <c r="AL148" s="970" t="s">
        <v>519</v>
      </c>
      <c r="AM148" s="5"/>
      <c r="AN148" s="970" t="s">
        <v>503</v>
      </c>
      <c r="AO148" s="995">
        <v>45940</v>
      </c>
      <c r="AP148" s="5"/>
    </row>
    <row r="149" spans="2:42" ht="409.6" customHeight="1" x14ac:dyDescent="0.75">
      <c r="B149" s="794"/>
      <c r="C149" s="795"/>
      <c r="D149" s="850"/>
      <c r="E149" s="991"/>
      <c r="F149" s="992"/>
      <c r="G149" s="993"/>
      <c r="H149" s="851"/>
      <c r="I149" s="978"/>
      <c r="J149" s="978"/>
      <c r="K149" s="982"/>
      <c r="L149" s="982"/>
      <c r="M149" s="983"/>
      <c r="N149" s="822"/>
      <c r="O149" s="978"/>
      <c r="P149" s="985"/>
      <c r="Q149" s="985"/>
      <c r="R149" s="822"/>
      <c r="S149" s="978"/>
      <c r="T149" s="1001"/>
      <c r="U149" s="822"/>
      <c r="V149" s="978"/>
      <c r="W149" s="997"/>
      <c r="X149" s="363"/>
      <c r="Y149" s="981"/>
      <c r="Z149" s="247"/>
      <c r="AA149" s="982"/>
      <c r="AB149" s="982"/>
      <c r="AC149" s="983"/>
      <c r="AD149" s="974"/>
      <c r="AE149" s="994"/>
      <c r="AF149" s="237"/>
      <c r="AG149" s="976"/>
      <c r="AH149" s="976"/>
      <c r="AI149" s="977"/>
      <c r="AJ149" s="844"/>
      <c r="AK149" s="969"/>
      <c r="AL149" s="970"/>
      <c r="AM149" s="319"/>
      <c r="AN149" s="970"/>
      <c r="AO149" s="995"/>
      <c r="AP149" s="5"/>
    </row>
    <row r="150" spans="2:42" ht="92.25" hidden="1" customHeight="1" x14ac:dyDescent="1.35">
      <c r="B150" s="337"/>
      <c r="C150" s="515"/>
      <c r="D150" s="174"/>
      <c r="E150" s="122"/>
      <c r="F150" s="349"/>
      <c r="G150" s="350"/>
      <c r="H150" s="364"/>
      <c r="I150" s="40"/>
      <c r="J150" s="40"/>
      <c r="K150" s="41"/>
      <c r="L150" s="41"/>
      <c r="M150" s="120"/>
      <c r="N150" s="109"/>
      <c r="O150" s="365">
        <f>100%-(100%*30%)</f>
        <v>0.7</v>
      </c>
      <c r="P150" s="365"/>
      <c r="Q150" s="365"/>
      <c r="R150" s="109"/>
      <c r="S150" s="351"/>
      <c r="T150" s="351"/>
      <c r="U150" s="109"/>
      <c r="V150" s="351"/>
      <c r="W150" s="352"/>
      <c r="X150" s="353"/>
      <c r="Y150" s="352"/>
      <c r="Z150" s="352"/>
      <c r="AA150" s="41"/>
      <c r="AB150" s="41"/>
      <c r="AC150" s="120"/>
      <c r="AD150" s="354"/>
      <c r="AE150" s="236"/>
      <c r="AF150" s="237"/>
      <c r="AG150" s="238"/>
      <c r="AH150" s="366"/>
      <c r="AI150" s="359"/>
      <c r="AJ150" s="357"/>
      <c r="AK150" s="357"/>
      <c r="AL150" s="346"/>
      <c r="AM150" s="5"/>
      <c r="AN150" s="346"/>
      <c r="AO150" s="367"/>
      <c r="AP150" s="5"/>
    </row>
    <row r="151" spans="2:42" ht="45.75" customHeight="1" x14ac:dyDescent="0.75">
      <c r="B151" s="794" t="s">
        <v>479</v>
      </c>
      <c r="C151" s="795" t="s">
        <v>480</v>
      </c>
      <c r="D151" s="986">
        <v>5</v>
      </c>
      <c r="E151" s="988" t="s">
        <v>520</v>
      </c>
      <c r="F151" s="989"/>
      <c r="G151" s="990"/>
      <c r="H151" s="926" t="s">
        <v>62</v>
      </c>
      <c r="I151" s="978" t="s">
        <v>521</v>
      </c>
      <c r="J151" s="978" t="s">
        <v>522</v>
      </c>
      <c r="K151" s="982">
        <v>1</v>
      </c>
      <c r="L151" s="982">
        <v>0.8</v>
      </c>
      <c r="M151" s="983" t="s">
        <v>41</v>
      </c>
      <c r="N151" s="822">
        <v>38</v>
      </c>
      <c r="O151" s="978" t="s">
        <v>523</v>
      </c>
      <c r="P151" s="984"/>
      <c r="Q151" s="984"/>
      <c r="R151" s="822">
        <v>26</v>
      </c>
      <c r="S151" s="978"/>
      <c r="T151" s="984"/>
      <c r="U151" s="822"/>
      <c r="V151" s="978"/>
      <c r="W151" s="979"/>
      <c r="X151" s="50"/>
      <c r="Y151" s="981"/>
      <c r="Z151" s="235"/>
      <c r="AA151" s="982">
        <v>0.7</v>
      </c>
      <c r="AB151" s="982">
        <v>0.8</v>
      </c>
      <c r="AC151" s="983" t="s">
        <v>41</v>
      </c>
      <c r="AD151" s="974" t="s">
        <v>51</v>
      </c>
      <c r="AE151" s="994" t="s">
        <v>524</v>
      </c>
      <c r="AF151" s="237"/>
      <c r="AG151" s="976" t="s">
        <v>525</v>
      </c>
      <c r="AH151" s="714">
        <v>46007</v>
      </c>
      <c r="AI151" s="977" t="s">
        <v>526</v>
      </c>
      <c r="AJ151" s="844" t="s">
        <v>490</v>
      </c>
      <c r="AK151" s="968"/>
      <c r="AL151" s="970" t="s">
        <v>527</v>
      </c>
      <c r="AM151" s="825"/>
      <c r="AN151" s="970" t="s">
        <v>528</v>
      </c>
      <c r="AO151" s="709">
        <v>46007</v>
      </c>
      <c r="AP151" s="5"/>
    </row>
    <row r="152" spans="2:42" ht="409.6" customHeight="1" x14ac:dyDescent="0.75">
      <c r="B152" s="794"/>
      <c r="C152" s="795"/>
      <c r="D152" s="987"/>
      <c r="E152" s="991"/>
      <c r="F152" s="992"/>
      <c r="G152" s="993"/>
      <c r="H152" s="927"/>
      <c r="I152" s="978"/>
      <c r="J152" s="978"/>
      <c r="K152" s="982"/>
      <c r="L152" s="982"/>
      <c r="M152" s="983"/>
      <c r="N152" s="822"/>
      <c r="O152" s="978"/>
      <c r="P152" s="985"/>
      <c r="Q152" s="985"/>
      <c r="R152" s="822"/>
      <c r="S152" s="978"/>
      <c r="T152" s="985"/>
      <c r="U152" s="822"/>
      <c r="V152" s="978"/>
      <c r="W152" s="980"/>
      <c r="X152" s="54"/>
      <c r="Y152" s="981"/>
      <c r="Z152" s="247"/>
      <c r="AA152" s="982"/>
      <c r="AB152" s="982"/>
      <c r="AC152" s="983"/>
      <c r="AD152" s="974"/>
      <c r="AE152" s="994"/>
      <c r="AF152" s="237">
        <v>57</v>
      </c>
      <c r="AG152" s="976"/>
      <c r="AH152" s="714"/>
      <c r="AI152" s="977"/>
      <c r="AJ152" s="844"/>
      <c r="AK152" s="969"/>
      <c r="AL152" s="970"/>
      <c r="AM152" s="825"/>
      <c r="AN152" s="970"/>
      <c r="AO152" s="709"/>
      <c r="AP152" s="5"/>
    </row>
    <row r="153" spans="2:42" ht="92.25" hidden="1" customHeight="1" x14ac:dyDescent="1.35">
      <c r="B153" s="337"/>
      <c r="C153" s="515"/>
      <c r="D153" s="56"/>
      <c r="E153" s="122"/>
      <c r="F153" s="349"/>
      <c r="G153" s="350"/>
      <c r="H153" s="57"/>
      <c r="I153" s="40"/>
      <c r="J153" s="40"/>
      <c r="K153" s="41"/>
      <c r="L153" s="41"/>
      <c r="M153" s="120"/>
      <c r="N153" s="109"/>
      <c r="O153" s="351">
        <f>100%-(100%*30%)</f>
        <v>0.7</v>
      </c>
      <c r="P153" s="351"/>
      <c r="Q153" s="351"/>
      <c r="R153" s="109"/>
      <c r="S153" s="40"/>
      <c r="T153" s="40"/>
      <c r="U153" s="109"/>
      <c r="V153" s="40"/>
      <c r="W153" s="368"/>
      <c r="X153" s="236"/>
      <c r="Y153" s="368"/>
      <c r="Z153" s="368"/>
      <c r="AA153" s="41"/>
      <c r="AB153" s="41"/>
      <c r="AC153" s="120"/>
      <c r="AD153" s="354"/>
      <c r="AE153" s="236"/>
      <c r="AF153" s="237"/>
      <c r="AG153" s="238"/>
      <c r="AH153" s="366"/>
      <c r="AI153" s="359"/>
      <c r="AJ153" s="357"/>
      <c r="AK153" s="357"/>
      <c r="AL153" s="346"/>
      <c r="AM153" s="5"/>
      <c r="AN153" s="346"/>
      <c r="AO153" s="367"/>
      <c r="AP153" s="5"/>
    </row>
    <row r="154" spans="2:42" ht="45.75" customHeight="1" x14ac:dyDescent="0.75">
      <c r="B154" s="794" t="s">
        <v>479</v>
      </c>
      <c r="C154" s="795" t="s">
        <v>480</v>
      </c>
      <c r="D154" s="986">
        <v>6</v>
      </c>
      <c r="E154" s="988" t="s">
        <v>529</v>
      </c>
      <c r="F154" s="989"/>
      <c r="G154" s="990"/>
      <c r="H154" s="926" t="s">
        <v>62</v>
      </c>
      <c r="I154" s="978" t="s">
        <v>530</v>
      </c>
      <c r="J154" s="978" t="s">
        <v>158</v>
      </c>
      <c r="K154" s="982">
        <v>0.8</v>
      </c>
      <c r="L154" s="982">
        <v>0.6</v>
      </c>
      <c r="M154" s="983" t="s">
        <v>41</v>
      </c>
      <c r="N154" s="732">
        <v>39</v>
      </c>
      <c r="O154" s="978" t="s">
        <v>531</v>
      </c>
      <c r="P154" s="984"/>
      <c r="Q154" s="984"/>
      <c r="R154" s="732">
        <v>27</v>
      </c>
      <c r="S154" s="978" t="s">
        <v>532</v>
      </c>
      <c r="T154" s="984"/>
      <c r="U154" s="732">
        <v>13</v>
      </c>
      <c r="V154" s="978" t="s">
        <v>532</v>
      </c>
      <c r="W154" s="979"/>
      <c r="X154" s="50"/>
      <c r="Y154" s="981"/>
      <c r="Z154" s="235"/>
      <c r="AA154" s="982">
        <v>0.28000000000000003</v>
      </c>
      <c r="AB154" s="982">
        <v>0.6</v>
      </c>
      <c r="AC154" s="983" t="s">
        <v>50</v>
      </c>
      <c r="AD154" s="974" t="s">
        <v>51</v>
      </c>
      <c r="AE154" s="975" t="s">
        <v>533</v>
      </c>
      <c r="AF154" s="369"/>
      <c r="AG154" s="976" t="s">
        <v>534</v>
      </c>
      <c r="AH154" s="714" t="s">
        <v>535</v>
      </c>
      <c r="AI154" s="977" t="s">
        <v>536</v>
      </c>
      <c r="AJ154" s="844" t="s">
        <v>490</v>
      </c>
      <c r="AK154" s="968"/>
      <c r="AL154" s="970" t="s">
        <v>537</v>
      </c>
      <c r="AM154" s="825"/>
      <c r="AN154" s="970" t="s">
        <v>538</v>
      </c>
      <c r="AO154" s="709">
        <v>45901</v>
      </c>
      <c r="AP154" s="5"/>
    </row>
    <row r="155" spans="2:42" ht="408.75" customHeight="1" x14ac:dyDescent="0.75">
      <c r="B155" s="794"/>
      <c r="C155" s="795"/>
      <c r="D155" s="987"/>
      <c r="E155" s="991"/>
      <c r="F155" s="992"/>
      <c r="G155" s="993"/>
      <c r="H155" s="927"/>
      <c r="I155" s="978"/>
      <c r="J155" s="978"/>
      <c r="K155" s="982"/>
      <c r="L155" s="982"/>
      <c r="M155" s="983"/>
      <c r="N155" s="732"/>
      <c r="O155" s="978"/>
      <c r="P155" s="985"/>
      <c r="Q155" s="985"/>
      <c r="R155" s="732"/>
      <c r="S155" s="978"/>
      <c r="T155" s="985"/>
      <c r="U155" s="732"/>
      <c r="V155" s="978"/>
      <c r="W155" s="980"/>
      <c r="X155" s="54"/>
      <c r="Y155" s="981"/>
      <c r="Z155" s="247"/>
      <c r="AA155" s="982"/>
      <c r="AB155" s="982"/>
      <c r="AC155" s="983"/>
      <c r="AD155" s="974"/>
      <c r="AE155" s="975"/>
      <c r="AF155" s="369">
        <v>58</v>
      </c>
      <c r="AG155" s="976"/>
      <c r="AH155" s="714"/>
      <c r="AI155" s="977"/>
      <c r="AJ155" s="844"/>
      <c r="AK155" s="969"/>
      <c r="AL155" s="970"/>
      <c r="AM155" s="825"/>
      <c r="AN155" s="970"/>
      <c r="AO155" s="709"/>
      <c r="AP155" s="5"/>
    </row>
    <row r="156" spans="2:42" ht="92.25" hidden="1" customHeight="1" x14ac:dyDescent="1.35">
      <c r="B156" s="337"/>
      <c r="C156" s="515"/>
      <c r="D156" s="56"/>
      <c r="E156" s="244"/>
      <c r="F156" s="370"/>
      <c r="G156" s="350"/>
      <c r="H156" s="57"/>
      <c r="I156" s="39"/>
      <c r="J156" s="40">
        <f>(8*22)*12</f>
        <v>2112</v>
      </c>
      <c r="K156" s="41"/>
      <c r="L156" s="41"/>
      <c r="M156" s="120"/>
      <c r="N156" s="371"/>
      <c r="O156" s="351">
        <f>80%-(80%*40%)</f>
        <v>0.48</v>
      </c>
      <c r="P156" s="351"/>
      <c r="Q156" s="351"/>
      <c r="R156" s="371"/>
      <c r="S156" s="351">
        <f>48%-(48%*40%)</f>
        <v>0.28799999999999998</v>
      </c>
      <c r="T156" s="351"/>
      <c r="U156" s="371"/>
      <c r="V156" s="351">
        <f>48%-(48%*40%)</f>
        <v>0.28799999999999998</v>
      </c>
      <c r="W156" s="352"/>
      <c r="X156" s="353"/>
      <c r="Y156" s="352"/>
      <c r="Z156" s="352"/>
      <c r="AA156" s="41"/>
      <c r="AB156" s="41"/>
      <c r="AC156" s="120"/>
      <c r="AD156" s="354"/>
      <c r="AE156" s="236"/>
      <c r="AF156" s="237"/>
      <c r="AG156" s="238"/>
      <c r="AH156" s="366"/>
      <c r="AI156" s="359"/>
      <c r="AJ156" s="357"/>
      <c r="AK156" s="357"/>
      <c r="AL156" s="346"/>
      <c r="AM156" s="5"/>
      <c r="AN156" s="346"/>
      <c r="AO156" s="367"/>
      <c r="AP156" s="5"/>
    </row>
    <row r="157" spans="2:42" ht="45.75" customHeight="1" x14ac:dyDescent="0.75">
      <c r="B157" s="922" t="s">
        <v>479</v>
      </c>
      <c r="C157" s="923" t="s">
        <v>480</v>
      </c>
      <c r="D157" s="951">
        <v>7</v>
      </c>
      <c r="E157" s="971" t="s">
        <v>539</v>
      </c>
      <c r="F157" s="972"/>
      <c r="G157" s="973"/>
      <c r="H157" s="926" t="s">
        <v>77</v>
      </c>
      <c r="I157" s="823" t="s">
        <v>540</v>
      </c>
      <c r="J157" s="823" t="s">
        <v>541</v>
      </c>
      <c r="K157" s="818">
        <v>0.6</v>
      </c>
      <c r="L157" s="818">
        <v>1</v>
      </c>
      <c r="M157" s="819" t="s">
        <v>90</v>
      </c>
      <c r="N157" s="802">
        <v>40</v>
      </c>
      <c r="O157" s="823" t="s">
        <v>542</v>
      </c>
      <c r="P157" s="663"/>
      <c r="Q157" s="663"/>
      <c r="R157" s="802"/>
      <c r="S157" s="945"/>
      <c r="T157" s="966"/>
      <c r="U157" s="802"/>
      <c r="V157" s="945"/>
      <c r="W157" s="946"/>
      <c r="X157" s="156"/>
      <c r="Y157" s="944"/>
      <c r="Z157" s="372"/>
      <c r="AA157" s="818">
        <f>60%-(60%*40%)</f>
        <v>0.36</v>
      </c>
      <c r="AB157" s="818">
        <v>1</v>
      </c>
      <c r="AC157" s="819" t="s">
        <v>90</v>
      </c>
      <c r="AD157" s="820" t="s">
        <v>51</v>
      </c>
      <c r="AE157" s="821" t="s">
        <v>543</v>
      </c>
      <c r="AF157" s="149"/>
      <c r="AG157" s="811" t="s">
        <v>525</v>
      </c>
      <c r="AH157" s="811" t="s">
        <v>544</v>
      </c>
      <c r="AI157" s="964" t="s">
        <v>545</v>
      </c>
      <c r="AJ157" s="610" t="s">
        <v>511</v>
      </c>
      <c r="AK157" s="813"/>
      <c r="AL157" s="806" t="s">
        <v>546</v>
      </c>
      <c r="AM157" s="911"/>
      <c r="AN157" s="807" t="s">
        <v>503</v>
      </c>
      <c r="AO157" s="807" t="s">
        <v>544</v>
      </c>
      <c r="AP157" s="5"/>
    </row>
    <row r="158" spans="2:42" ht="409.5" customHeight="1" x14ac:dyDescent="0.75">
      <c r="B158" s="922"/>
      <c r="C158" s="923"/>
      <c r="D158" s="952"/>
      <c r="E158" s="971"/>
      <c r="F158" s="972"/>
      <c r="G158" s="973"/>
      <c r="H158" s="927"/>
      <c r="I158" s="823"/>
      <c r="J158" s="823"/>
      <c r="K158" s="818"/>
      <c r="L158" s="818"/>
      <c r="M158" s="819"/>
      <c r="N158" s="804"/>
      <c r="O158" s="823"/>
      <c r="P158" s="665"/>
      <c r="Q158" s="664"/>
      <c r="R158" s="804"/>
      <c r="S158" s="945"/>
      <c r="T158" s="967"/>
      <c r="U158" s="804"/>
      <c r="V158" s="945"/>
      <c r="W158" s="947"/>
      <c r="X158" s="160"/>
      <c r="Y158" s="944"/>
      <c r="Z158" s="373"/>
      <c r="AA158" s="818"/>
      <c r="AB158" s="818"/>
      <c r="AC158" s="819"/>
      <c r="AD158" s="820"/>
      <c r="AE158" s="821"/>
      <c r="AF158" s="149">
        <v>59</v>
      </c>
      <c r="AG158" s="811"/>
      <c r="AH158" s="811"/>
      <c r="AI158" s="965"/>
      <c r="AJ158" s="610"/>
      <c r="AK158" s="814"/>
      <c r="AL158" s="806"/>
      <c r="AM158" s="911"/>
      <c r="AN158" s="807"/>
      <c r="AO158" s="807"/>
      <c r="AP158" s="5"/>
    </row>
    <row r="159" spans="2:42" ht="87" hidden="1" customHeight="1" x14ac:dyDescent="1.35">
      <c r="B159" s="374"/>
      <c r="C159" s="583"/>
      <c r="D159" s="376"/>
      <c r="E159" s="377"/>
      <c r="F159" s="377"/>
      <c r="G159" s="377"/>
      <c r="H159" s="378"/>
      <c r="I159" s="379"/>
      <c r="J159" s="379"/>
      <c r="K159" s="379"/>
      <c r="L159" s="379"/>
      <c r="M159" s="380"/>
      <c r="N159" s="371"/>
      <c r="O159" s="299">
        <f>60%-(60%*40%)</f>
        <v>0.36</v>
      </c>
      <c r="P159" s="300"/>
      <c r="Q159" s="300"/>
      <c r="R159" s="371"/>
      <c r="S159" s="379"/>
      <c r="T159" s="379"/>
      <c r="U159" s="371"/>
      <c r="V159" s="299"/>
      <c r="W159" s="302"/>
      <c r="X159" s="303"/>
      <c r="Y159" s="302"/>
      <c r="Z159" s="302"/>
      <c r="AA159" s="379"/>
      <c r="AB159" s="379"/>
      <c r="AC159" s="379"/>
      <c r="AD159" s="381"/>
      <c r="AE159" s="375"/>
      <c r="AF159" s="382"/>
      <c r="AG159" s="375"/>
      <c r="AH159" s="375"/>
      <c r="AI159" s="375"/>
      <c r="AJ159" s="375"/>
      <c r="AK159" s="375"/>
      <c r="AL159" s="381"/>
      <c r="AM159" s="381"/>
      <c r="AN159" s="381"/>
      <c r="AO159" s="381"/>
      <c r="AP159" s="5"/>
    </row>
    <row r="160" spans="2:42" ht="404.25" customHeight="1" x14ac:dyDescent="1.1000000000000001">
      <c r="B160" s="922" t="s">
        <v>547</v>
      </c>
      <c r="C160" s="923" t="s">
        <v>356</v>
      </c>
      <c r="D160" s="954">
        <v>1</v>
      </c>
      <c r="E160" s="958" t="s">
        <v>548</v>
      </c>
      <c r="F160" s="959"/>
      <c r="G160" s="960"/>
      <c r="H160" s="926" t="s">
        <v>62</v>
      </c>
      <c r="I160" s="920" t="s">
        <v>549</v>
      </c>
      <c r="J160" s="920" t="s">
        <v>550</v>
      </c>
      <c r="K160" s="752">
        <v>0.8</v>
      </c>
      <c r="L160" s="752">
        <v>1</v>
      </c>
      <c r="M160" s="928" t="s">
        <v>90</v>
      </c>
      <c r="N160" s="802">
        <v>41</v>
      </c>
      <c r="O160" s="920" t="s">
        <v>551</v>
      </c>
      <c r="P160" s="663"/>
      <c r="Q160" s="663"/>
      <c r="R160" s="802"/>
      <c r="S160" s="930"/>
      <c r="T160" s="379"/>
      <c r="U160" s="802"/>
      <c r="V160" s="945"/>
      <c r="W160" s="383"/>
      <c r="X160" s="384"/>
      <c r="Y160" s="944"/>
      <c r="Z160" s="372"/>
      <c r="AA160" s="752">
        <f>80%-(80%*40%)</f>
        <v>0.48</v>
      </c>
      <c r="AB160" s="752">
        <v>1</v>
      </c>
      <c r="AC160" s="928" t="s">
        <v>90</v>
      </c>
      <c r="AD160" s="916" t="s">
        <v>51</v>
      </c>
      <c r="AE160" s="918" t="s">
        <v>552</v>
      </c>
      <c r="AF160" s="35">
        <v>60</v>
      </c>
      <c r="AG160" s="903">
        <v>45809</v>
      </c>
      <c r="AH160" s="903">
        <v>46022</v>
      </c>
      <c r="AI160" s="938" t="s">
        <v>553</v>
      </c>
      <c r="AJ160" s="940" t="s">
        <v>364</v>
      </c>
      <c r="AK160" s="956"/>
      <c r="AL160" s="942" t="s">
        <v>554</v>
      </c>
      <c r="AM160" s="911"/>
      <c r="AN160" s="889" t="s">
        <v>555</v>
      </c>
      <c r="AO160" s="891">
        <v>46022</v>
      </c>
      <c r="AP160" s="5"/>
    </row>
    <row r="161" spans="2:42" ht="65.25" customHeight="1" x14ac:dyDescent="1.1000000000000001">
      <c r="B161" s="922"/>
      <c r="C161" s="923"/>
      <c r="D161" s="955"/>
      <c r="E161" s="961"/>
      <c r="F161" s="962"/>
      <c r="G161" s="963"/>
      <c r="H161" s="927"/>
      <c r="I161" s="921"/>
      <c r="J161" s="921"/>
      <c r="K161" s="753"/>
      <c r="L161" s="753"/>
      <c r="M161" s="929"/>
      <c r="N161" s="804"/>
      <c r="O161" s="921"/>
      <c r="P161" s="665"/>
      <c r="Q161" s="665"/>
      <c r="R161" s="804"/>
      <c r="S161" s="931"/>
      <c r="T161" s="379"/>
      <c r="U161" s="804"/>
      <c r="V161" s="945"/>
      <c r="W161" s="383"/>
      <c r="X161" s="384"/>
      <c r="Y161" s="944"/>
      <c r="Z161" s="373"/>
      <c r="AA161" s="753"/>
      <c r="AB161" s="753"/>
      <c r="AC161" s="929"/>
      <c r="AD161" s="917"/>
      <c r="AE161" s="919"/>
      <c r="AF161" s="36"/>
      <c r="AG161" s="904"/>
      <c r="AH161" s="904"/>
      <c r="AI161" s="939"/>
      <c r="AJ161" s="941"/>
      <c r="AK161" s="957"/>
      <c r="AL161" s="943"/>
      <c r="AM161" s="911"/>
      <c r="AN161" s="890"/>
      <c r="AO161" s="892"/>
      <c r="AP161" s="5"/>
    </row>
    <row r="162" spans="2:42" ht="92.25" hidden="1" customHeight="1" x14ac:dyDescent="1.35">
      <c r="B162" s="374"/>
      <c r="C162" s="583"/>
      <c r="D162" s="138"/>
      <c r="E162" s="948"/>
      <c r="F162" s="949"/>
      <c r="G162" s="950"/>
      <c r="H162" s="298"/>
      <c r="I162" s="93"/>
      <c r="J162" s="135"/>
      <c r="K162" s="274"/>
      <c r="L162" s="274"/>
      <c r="M162" s="90"/>
      <c r="N162" s="371"/>
      <c r="O162" s="299">
        <f>80%-(80%*40%)</f>
        <v>0.48</v>
      </c>
      <c r="P162" s="300"/>
      <c r="Q162" s="300"/>
      <c r="R162" s="371"/>
      <c r="S162" s="379"/>
      <c r="T162" s="379"/>
      <c r="U162" s="371"/>
      <c r="V162" s="379"/>
      <c r="W162" s="381"/>
      <c r="X162" s="375"/>
      <c r="Y162" s="381"/>
      <c r="Z162" s="381"/>
      <c r="AA162" s="274"/>
      <c r="AB162" s="274"/>
      <c r="AC162" s="90"/>
      <c r="AD162" s="26"/>
      <c r="AE162" s="27"/>
      <c r="AF162" s="28"/>
      <c r="AG162" s="29"/>
      <c r="AH162" s="29"/>
      <c r="AI162" s="385"/>
      <c r="AJ162" s="386"/>
      <c r="AK162" s="813"/>
      <c r="AL162" s="387"/>
      <c r="AM162" s="388"/>
      <c r="AN162" s="389"/>
      <c r="AO162" s="33"/>
      <c r="AP162" s="5"/>
    </row>
    <row r="163" spans="2:42" ht="409.5" customHeight="1" x14ac:dyDescent="1.1000000000000001">
      <c r="B163" s="922" t="s">
        <v>547</v>
      </c>
      <c r="C163" s="923" t="s">
        <v>356</v>
      </c>
      <c r="D163" s="954">
        <v>2</v>
      </c>
      <c r="E163" s="823" t="s">
        <v>556</v>
      </c>
      <c r="F163" s="823"/>
      <c r="G163" s="823"/>
      <c r="H163" s="926" t="s">
        <v>62</v>
      </c>
      <c r="I163" s="936" t="s">
        <v>557</v>
      </c>
      <c r="J163" s="920" t="s">
        <v>558</v>
      </c>
      <c r="K163" s="752">
        <v>1</v>
      </c>
      <c r="L163" s="752">
        <v>1</v>
      </c>
      <c r="M163" s="928" t="s">
        <v>90</v>
      </c>
      <c r="N163" s="802">
        <v>42</v>
      </c>
      <c r="O163" s="920" t="s">
        <v>559</v>
      </c>
      <c r="P163" s="98"/>
      <c r="Q163" s="663"/>
      <c r="R163" s="802"/>
      <c r="S163" s="930"/>
      <c r="T163" s="390"/>
      <c r="U163" s="802"/>
      <c r="V163" s="945"/>
      <c r="W163" s="946"/>
      <c r="X163" s="156"/>
      <c r="Y163" s="944"/>
      <c r="Z163" s="372"/>
      <c r="AA163" s="752">
        <f>100%-(100%*40%)</f>
        <v>0.6</v>
      </c>
      <c r="AB163" s="752">
        <v>1</v>
      </c>
      <c r="AC163" s="928" t="s">
        <v>90</v>
      </c>
      <c r="AD163" s="916" t="s">
        <v>51</v>
      </c>
      <c r="AE163" s="918" t="s">
        <v>560</v>
      </c>
      <c r="AF163" s="35">
        <v>61</v>
      </c>
      <c r="AG163" s="903">
        <v>45809</v>
      </c>
      <c r="AH163" s="903">
        <v>46022</v>
      </c>
      <c r="AI163" s="938" t="s">
        <v>561</v>
      </c>
      <c r="AJ163" s="940" t="s">
        <v>364</v>
      </c>
      <c r="AK163" s="953"/>
      <c r="AL163" s="942" t="s">
        <v>562</v>
      </c>
      <c r="AM163" s="911"/>
      <c r="AN163" s="889" t="s">
        <v>563</v>
      </c>
      <c r="AO163" s="891">
        <v>46022</v>
      </c>
      <c r="AP163" s="5"/>
    </row>
    <row r="164" spans="2:42" ht="75" customHeight="1" x14ac:dyDescent="1.1000000000000001">
      <c r="B164" s="922"/>
      <c r="C164" s="923"/>
      <c r="D164" s="955"/>
      <c r="E164" s="823"/>
      <c r="F164" s="823"/>
      <c r="G164" s="823"/>
      <c r="H164" s="927"/>
      <c r="I164" s="937"/>
      <c r="J164" s="921"/>
      <c r="K164" s="753"/>
      <c r="L164" s="753"/>
      <c r="M164" s="929"/>
      <c r="N164" s="804"/>
      <c r="O164" s="921"/>
      <c r="P164" s="103"/>
      <c r="Q164" s="665"/>
      <c r="R164" s="804"/>
      <c r="S164" s="931"/>
      <c r="T164" s="391"/>
      <c r="U164" s="804"/>
      <c r="V164" s="945"/>
      <c r="W164" s="947"/>
      <c r="X164" s="160"/>
      <c r="Y164" s="944"/>
      <c r="Z164" s="373"/>
      <c r="AA164" s="753"/>
      <c r="AB164" s="753"/>
      <c r="AC164" s="929"/>
      <c r="AD164" s="917"/>
      <c r="AE164" s="919"/>
      <c r="AF164" s="36"/>
      <c r="AG164" s="904"/>
      <c r="AH164" s="904"/>
      <c r="AI164" s="939"/>
      <c r="AJ164" s="941"/>
      <c r="AK164" s="814"/>
      <c r="AL164" s="943"/>
      <c r="AM164" s="911"/>
      <c r="AN164" s="890"/>
      <c r="AO164" s="892"/>
      <c r="AP164" s="5"/>
    </row>
    <row r="165" spans="2:42" ht="39.75" hidden="1" customHeight="1" x14ac:dyDescent="1.35">
      <c r="B165" s="374"/>
      <c r="C165" s="583"/>
      <c r="D165" s="84"/>
      <c r="E165" s="948"/>
      <c r="F165" s="949"/>
      <c r="G165" s="950"/>
      <c r="H165" s="298"/>
      <c r="I165" s="93"/>
      <c r="J165" s="135"/>
      <c r="K165" s="274"/>
      <c r="L165" s="274"/>
      <c r="M165" s="90"/>
      <c r="N165" s="371"/>
      <c r="O165" s="299">
        <f>100%-(100%*40%)</f>
        <v>0.6</v>
      </c>
      <c r="P165" s="300"/>
      <c r="Q165" s="300"/>
      <c r="R165" s="371"/>
      <c r="S165" s="379"/>
      <c r="T165" s="379"/>
      <c r="U165" s="371"/>
      <c r="V165" s="379"/>
      <c r="W165" s="381"/>
      <c r="X165" s="375"/>
      <c r="Y165" s="381"/>
      <c r="Z165" s="381"/>
      <c r="AA165" s="274"/>
      <c r="AB165" s="274"/>
      <c r="AC165" s="90"/>
      <c r="AD165" s="26"/>
      <c r="AE165" s="27"/>
      <c r="AF165" s="28"/>
      <c r="AG165" s="29"/>
      <c r="AH165" s="29"/>
      <c r="AI165" s="385"/>
      <c r="AJ165" s="386"/>
      <c r="AK165" s="392"/>
      <c r="AL165" s="387"/>
      <c r="AM165" s="388"/>
      <c r="AN165" s="389"/>
      <c r="AO165" s="33"/>
      <c r="AP165" s="5"/>
    </row>
    <row r="166" spans="2:42" ht="354.75" customHeight="1" x14ac:dyDescent="1.1000000000000001">
      <c r="B166" s="922" t="s">
        <v>547</v>
      </c>
      <c r="C166" s="923" t="s">
        <v>356</v>
      </c>
      <c r="D166" s="951">
        <v>3</v>
      </c>
      <c r="E166" s="823" t="s">
        <v>564</v>
      </c>
      <c r="F166" s="823"/>
      <c r="G166" s="823"/>
      <c r="H166" s="926" t="s">
        <v>77</v>
      </c>
      <c r="I166" s="920" t="s">
        <v>565</v>
      </c>
      <c r="J166" s="920" t="s">
        <v>566</v>
      </c>
      <c r="K166" s="752">
        <v>1</v>
      </c>
      <c r="L166" s="752">
        <v>1</v>
      </c>
      <c r="M166" s="928" t="s">
        <v>90</v>
      </c>
      <c r="N166" s="802"/>
      <c r="O166" s="920"/>
      <c r="P166" s="98"/>
      <c r="Q166" s="663"/>
      <c r="R166" s="802"/>
      <c r="S166" s="930"/>
      <c r="T166" s="390"/>
      <c r="U166" s="802"/>
      <c r="V166" s="945"/>
      <c r="W166" s="946"/>
      <c r="X166" s="156"/>
      <c r="Y166" s="944"/>
      <c r="Z166" s="372"/>
      <c r="AA166" s="752">
        <v>1</v>
      </c>
      <c r="AB166" s="752">
        <v>1</v>
      </c>
      <c r="AC166" s="928" t="s">
        <v>90</v>
      </c>
      <c r="AD166" s="916" t="s">
        <v>51</v>
      </c>
      <c r="AE166" s="918" t="s">
        <v>567</v>
      </c>
      <c r="AF166" s="35">
        <v>62</v>
      </c>
      <c r="AG166" s="903">
        <v>45809</v>
      </c>
      <c r="AH166" s="903">
        <v>46022</v>
      </c>
      <c r="AI166" s="938" t="s">
        <v>568</v>
      </c>
      <c r="AJ166" s="940" t="s">
        <v>364</v>
      </c>
      <c r="AK166" s="813"/>
      <c r="AL166" s="942" t="s">
        <v>569</v>
      </c>
      <c r="AM166" s="911"/>
      <c r="AN166" s="889" t="s">
        <v>570</v>
      </c>
      <c r="AO166" s="891">
        <v>46022</v>
      </c>
      <c r="AP166" s="5"/>
    </row>
    <row r="167" spans="2:42" ht="62.25" customHeight="1" x14ac:dyDescent="1.1000000000000001">
      <c r="B167" s="922"/>
      <c r="C167" s="923"/>
      <c r="D167" s="952"/>
      <c r="E167" s="823"/>
      <c r="F167" s="823"/>
      <c r="G167" s="823"/>
      <c r="H167" s="927"/>
      <c r="I167" s="921"/>
      <c r="J167" s="921"/>
      <c r="K167" s="753"/>
      <c r="L167" s="753"/>
      <c r="M167" s="929"/>
      <c r="N167" s="804"/>
      <c r="O167" s="921"/>
      <c r="P167" s="103"/>
      <c r="Q167" s="665"/>
      <c r="R167" s="804"/>
      <c r="S167" s="931"/>
      <c r="T167" s="391"/>
      <c r="U167" s="804"/>
      <c r="V167" s="945"/>
      <c r="W167" s="947"/>
      <c r="X167" s="160"/>
      <c r="Y167" s="944"/>
      <c r="Z167" s="373"/>
      <c r="AA167" s="753"/>
      <c r="AB167" s="753"/>
      <c r="AC167" s="929"/>
      <c r="AD167" s="917"/>
      <c r="AE167" s="919"/>
      <c r="AF167" s="36"/>
      <c r="AG167" s="904"/>
      <c r="AH167" s="904"/>
      <c r="AI167" s="939"/>
      <c r="AJ167" s="941"/>
      <c r="AK167" s="814"/>
      <c r="AL167" s="943"/>
      <c r="AM167" s="911"/>
      <c r="AN167" s="890"/>
      <c r="AO167" s="892"/>
      <c r="AP167" s="5"/>
    </row>
    <row r="168" spans="2:42" ht="57" hidden="1" customHeight="1" x14ac:dyDescent="1.35">
      <c r="B168" s="374"/>
      <c r="C168" s="583"/>
      <c r="D168" s="376"/>
      <c r="E168" s="377"/>
      <c r="F168" s="377"/>
      <c r="G168" s="377"/>
      <c r="H168" s="378"/>
      <c r="I168" s="379"/>
      <c r="J168" s="379"/>
      <c r="K168" s="379"/>
      <c r="L168" s="379"/>
      <c r="M168" s="380"/>
      <c r="N168" s="371"/>
      <c r="O168" s="299"/>
      <c r="P168" s="300"/>
      <c r="Q168" s="300"/>
      <c r="R168" s="371"/>
      <c r="S168" s="379"/>
      <c r="T168" s="379"/>
      <c r="U168" s="371"/>
      <c r="V168" s="379"/>
      <c r="W168" s="381"/>
      <c r="X168" s="375"/>
      <c r="Y168" s="381"/>
      <c r="Z168" s="381"/>
      <c r="AA168" s="379"/>
      <c r="AB168" s="379"/>
      <c r="AC168" s="379"/>
      <c r="AD168" s="381"/>
      <c r="AE168" s="375"/>
      <c r="AF168" s="382"/>
      <c r="AG168" s="375"/>
      <c r="AH168" s="375"/>
      <c r="AI168" s="375"/>
      <c r="AJ168" s="375"/>
      <c r="AK168" s="375"/>
      <c r="AL168" s="381"/>
      <c r="AM168" s="388"/>
      <c r="AN168" s="381"/>
      <c r="AO168" s="381"/>
    </row>
    <row r="169" spans="2:42" ht="408.75" customHeight="1" x14ac:dyDescent="1.35">
      <c r="B169" s="922" t="s">
        <v>571</v>
      </c>
      <c r="C169" s="923" t="s">
        <v>455</v>
      </c>
      <c r="D169" s="924">
        <v>1</v>
      </c>
      <c r="E169" s="823" t="s">
        <v>572</v>
      </c>
      <c r="F169" s="823"/>
      <c r="G169" s="823"/>
      <c r="H169" s="926" t="s">
        <v>62</v>
      </c>
      <c r="I169" s="920" t="s">
        <v>573</v>
      </c>
      <c r="J169" s="920" t="s">
        <v>574</v>
      </c>
      <c r="K169" s="752">
        <v>1</v>
      </c>
      <c r="L169" s="752">
        <v>0.8</v>
      </c>
      <c r="M169" s="928" t="s">
        <v>41</v>
      </c>
      <c r="N169" s="802">
        <v>43</v>
      </c>
      <c r="O169" s="920" t="s">
        <v>575</v>
      </c>
      <c r="P169" s="663"/>
      <c r="Q169" s="663"/>
      <c r="R169" s="802">
        <v>28</v>
      </c>
      <c r="S169" s="920" t="s">
        <v>576</v>
      </c>
      <c r="T169" s="664"/>
      <c r="U169" s="802"/>
      <c r="V169" s="770"/>
      <c r="W169" s="393"/>
      <c r="X169" s="305"/>
      <c r="Y169" s="912"/>
      <c r="Z169" s="100"/>
      <c r="AA169" s="752">
        <v>0.42</v>
      </c>
      <c r="AB169" s="752">
        <v>0.8</v>
      </c>
      <c r="AC169" s="928" t="s">
        <v>41</v>
      </c>
      <c r="AD169" s="916" t="s">
        <v>51</v>
      </c>
      <c r="AE169" s="918" t="s">
        <v>577</v>
      </c>
      <c r="AF169" s="35">
        <v>63</v>
      </c>
      <c r="AG169" s="903" t="s">
        <v>578</v>
      </c>
      <c r="AH169" s="903" t="s">
        <v>579</v>
      </c>
      <c r="AI169" s="905" t="s">
        <v>580</v>
      </c>
      <c r="AJ169" s="907" t="s">
        <v>466</v>
      </c>
      <c r="AK169" s="813"/>
      <c r="AL169" s="909" t="s">
        <v>581</v>
      </c>
      <c r="AM169" s="911"/>
      <c r="AN169" s="889" t="s">
        <v>582</v>
      </c>
      <c r="AO169" s="891">
        <v>45817</v>
      </c>
    </row>
    <row r="170" spans="2:42" ht="195" customHeight="1" x14ac:dyDescent="1.35">
      <c r="B170" s="922"/>
      <c r="C170" s="923"/>
      <c r="D170" s="925"/>
      <c r="E170" s="823"/>
      <c r="F170" s="823"/>
      <c r="G170" s="823"/>
      <c r="H170" s="927"/>
      <c r="I170" s="921"/>
      <c r="J170" s="921"/>
      <c r="K170" s="753"/>
      <c r="L170" s="753"/>
      <c r="M170" s="929"/>
      <c r="N170" s="804"/>
      <c r="O170" s="921"/>
      <c r="P170" s="665"/>
      <c r="Q170" s="665"/>
      <c r="R170" s="804"/>
      <c r="S170" s="921"/>
      <c r="T170" s="664"/>
      <c r="U170" s="804"/>
      <c r="V170" s="770"/>
      <c r="W170" s="393"/>
      <c r="X170" s="305"/>
      <c r="Y170" s="913"/>
      <c r="Z170" s="105"/>
      <c r="AA170" s="753"/>
      <c r="AB170" s="753"/>
      <c r="AC170" s="929"/>
      <c r="AD170" s="917"/>
      <c r="AE170" s="919"/>
      <c r="AF170" s="36">
        <v>64</v>
      </c>
      <c r="AG170" s="904"/>
      <c r="AH170" s="904"/>
      <c r="AI170" s="906"/>
      <c r="AJ170" s="908"/>
      <c r="AK170" s="814"/>
      <c r="AL170" s="910"/>
      <c r="AM170" s="911"/>
      <c r="AN170" s="890"/>
      <c r="AO170" s="892"/>
    </row>
    <row r="171" spans="2:42" ht="58.5" hidden="1" customHeight="1" x14ac:dyDescent="1.1000000000000001">
      <c r="B171" s="394"/>
      <c r="C171" s="395"/>
      <c r="D171" s="396"/>
      <c r="E171" s="85"/>
      <c r="F171" s="85"/>
      <c r="G171" s="85"/>
      <c r="H171" s="298"/>
      <c r="I171" s="107"/>
      <c r="J171" s="107"/>
      <c r="K171" s="274"/>
      <c r="L171" s="274"/>
      <c r="M171" s="90"/>
      <c r="N171" s="371"/>
      <c r="O171" s="299">
        <f>100%-(100%*40%)</f>
        <v>0.6</v>
      </c>
      <c r="P171" s="300"/>
      <c r="Q171" s="300"/>
      <c r="R171" s="371"/>
      <c r="S171" s="379"/>
      <c r="T171" s="379"/>
      <c r="U171" s="371"/>
      <c r="V171" s="299">
        <f>60%-(60%*30%)</f>
        <v>0.42</v>
      </c>
      <c r="W171" s="302"/>
      <c r="X171" s="303"/>
      <c r="Y171" s="108"/>
      <c r="Z171" s="108"/>
      <c r="AA171" s="274"/>
      <c r="AB171" s="274"/>
      <c r="AC171" s="90"/>
      <c r="AD171" s="26"/>
      <c r="AE171" s="27"/>
      <c r="AF171" s="28"/>
      <c r="AG171" s="29"/>
      <c r="AH171" s="29"/>
      <c r="AI171" s="397"/>
      <c r="AJ171" s="30"/>
      <c r="AK171" s="398"/>
      <c r="AL171" s="399"/>
      <c r="AM171" s="400"/>
      <c r="AN171" s="389"/>
      <c r="AO171" s="33"/>
    </row>
    <row r="172" spans="2:42" ht="409.6" customHeight="1" x14ac:dyDescent="1.1000000000000001">
      <c r="B172" s="922" t="s">
        <v>571</v>
      </c>
      <c r="C172" s="923" t="s">
        <v>455</v>
      </c>
      <c r="D172" s="924">
        <v>2</v>
      </c>
      <c r="E172" s="823" t="s">
        <v>583</v>
      </c>
      <c r="F172" s="823"/>
      <c r="G172" s="823"/>
      <c r="H172" s="926" t="s">
        <v>62</v>
      </c>
      <c r="I172" s="936" t="s">
        <v>584</v>
      </c>
      <c r="J172" s="920" t="s">
        <v>574</v>
      </c>
      <c r="K172" s="752">
        <v>0.8</v>
      </c>
      <c r="L172" s="752">
        <v>0.6</v>
      </c>
      <c r="M172" s="928" t="s">
        <v>41</v>
      </c>
      <c r="N172" s="802">
        <v>44</v>
      </c>
      <c r="O172" s="920" t="s">
        <v>585</v>
      </c>
      <c r="P172" s="98"/>
      <c r="Q172" s="98"/>
      <c r="R172" s="802"/>
      <c r="S172" s="930"/>
      <c r="T172" s="390"/>
      <c r="U172" s="802"/>
      <c r="V172" s="920"/>
      <c r="W172" s="100"/>
      <c r="X172" s="101"/>
      <c r="Y172" s="912"/>
      <c r="Z172" s="100"/>
      <c r="AA172" s="752">
        <v>0.56000000000000005</v>
      </c>
      <c r="AB172" s="752">
        <v>0.6</v>
      </c>
      <c r="AC172" s="928" t="s">
        <v>50</v>
      </c>
      <c r="AD172" s="916" t="s">
        <v>51</v>
      </c>
      <c r="AE172" s="918" t="s">
        <v>586</v>
      </c>
      <c r="AF172" s="35">
        <v>65</v>
      </c>
      <c r="AG172" s="903">
        <v>45870</v>
      </c>
      <c r="AH172" s="903">
        <v>45899</v>
      </c>
      <c r="AI172" s="905" t="s">
        <v>587</v>
      </c>
      <c r="AJ172" s="907" t="s">
        <v>466</v>
      </c>
      <c r="AK172" s="401"/>
      <c r="AL172" s="909" t="s">
        <v>588</v>
      </c>
      <c r="AM172" s="911"/>
      <c r="AN172" s="934" t="s">
        <v>582</v>
      </c>
      <c r="AO172" s="891">
        <v>45899</v>
      </c>
    </row>
    <row r="173" spans="2:42" ht="102.75" customHeight="1" x14ac:dyDescent="1.1000000000000001">
      <c r="B173" s="922"/>
      <c r="C173" s="923"/>
      <c r="D173" s="925"/>
      <c r="E173" s="823"/>
      <c r="F173" s="823"/>
      <c r="G173" s="823"/>
      <c r="H173" s="927"/>
      <c r="I173" s="937"/>
      <c r="J173" s="921"/>
      <c r="K173" s="753"/>
      <c r="L173" s="753"/>
      <c r="M173" s="929"/>
      <c r="N173" s="804"/>
      <c r="O173" s="921"/>
      <c r="P173" s="103"/>
      <c r="Q173" s="103"/>
      <c r="R173" s="804"/>
      <c r="S173" s="931"/>
      <c r="T173" s="391"/>
      <c r="U173" s="804"/>
      <c r="V173" s="921"/>
      <c r="W173" s="105"/>
      <c r="X173" s="106"/>
      <c r="Y173" s="913"/>
      <c r="Z173" s="105"/>
      <c r="AA173" s="753"/>
      <c r="AB173" s="753"/>
      <c r="AC173" s="929"/>
      <c r="AD173" s="917"/>
      <c r="AE173" s="919"/>
      <c r="AF173" s="36"/>
      <c r="AG173" s="904"/>
      <c r="AH173" s="904"/>
      <c r="AI173" s="906"/>
      <c r="AJ173" s="908"/>
      <c r="AK173" s="402"/>
      <c r="AL173" s="910"/>
      <c r="AM173" s="911"/>
      <c r="AN173" s="935"/>
      <c r="AO173" s="892"/>
    </row>
    <row r="174" spans="2:42" ht="0.75" customHeight="1" x14ac:dyDescent="1.1000000000000001">
      <c r="B174" s="394"/>
      <c r="C174" s="395"/>
      <c r="D174" s="396"/>
      <c r="E174" s="85"/>
      <c r="F174" s="85"/>
      <c r="G174" s="85"/>
      <c r="H174" s="298"/>
      <c r="I174" s="93"/>
      <c r="J174" s="107"/>
      <c r="K174" s="274"/>
      <c r="L174" s="274"/>
      <c r="M174" s="90"/>
      <c r="N174" s="371"/>
      <c r="O174" s="299">
        <f>80%-(80%*30%)</f>
        <v>0.56000000000000005</v>
      </c>
      <c r="P174" s="300"/>
      <c r="Q174" s="300"/>
      <c r="R174" s="371"/>
      <c r="S174" s="379"/>
      <c r="T174" s="379"/>
      <c r="U174" s="371"/>
      <c r="V174" s="107"/>
      <c r="W174" s="108"/>
      <c r="X174" s="27"/>
      <c r="Y174" s="108"/>
      <c r="Z174" s="108"/>
      <c r="AA174" s="274"/>
      <c r="AB174" s="274"/>
      <c r="AC174" s="90"/>
      <c r="AD174" s="26"/>
      <c r="AE174" s="27"/>
      <c r="AF174" s="28"/>
      <c r="AG174" s="29"/>
      <c r="AH174" s="29"/>
      <c r="AI174" s="397"/>
      <c r="AJ174" s="30"/>
      <c r="AK174" s="398"/>
      <c r="AL174" s="399"/>
      <c r="AM174" s="400"/>
      <c r="AN174" s="403"/>
      <c r="AO174" s="33"/>
    </row>
    <row r="175" spans="2:42" ht="373.5" customHeight="1" x14ac:dyDescent="1.1000000000000001">
      <c r="B175" s="922" t="s">
        <v>571</v>
      </c>
      <c r="C175" s="923" t="s">
        <v>455</v>
      </c>
      <c r="D175" s="924">
        <v>3</v>
      </c>
      <c r="E175" s="823" t="s">
        <v>589</v>
      </c>
      <c r="F175" s="823"/>
      <c r="G175" s="823"/>
      <c r="H175" s="926" t="s">
        <v>77</v>
      </c>
      <c r="I175" s="920" t="s">
        <v>590</v>
      </c>
      <c r="J175" s="920" t="s">
        <v>591</v>
      </c>
      <c r="K175" s="752">
        <v>0.8</v>
      </c>
      <c r="L175" s="752">
        <v>1</v>
      </c>
      <c r="M175" s="928" t="s">
        <v>90</v>
      </c>
      <c r="N175" s="802">
        <v>45</v>
      </c>
      <c r="O175" s="920" t="s">
        <v>592</v>
      </c>
      <c r="P175" s="98"/>
      <c r="Q175" s="98"/>
      <c r="R175" s="802"/>
      <c r="S175" s="930"/>
      <c r="T175" s="390"/>
      <c r="U175" s="802"/>
      <c r="V175" s="663"/>
      <c r="W175" s="113"/>
      <c r="X175" s="35"/>
      <c r="Y175" s="932"/>
      <c r="Z175" s="113"/>
      <c r="AA175" s="752">
        <v>0.56000000000000005</v>
      </c>
      <c r="AB175" s="752">
        <v>1</v>
      </c>
      <c r="AC175" s="928" t="s">
        <v>90</v>
      </c>
      <c r="AD175" s="916" t="s">
        <v>51</v>
      </c>
      <c r="AE175" s="918" t="s">
        <v>593</v>
      </c>
      <c r="AF175" s="35">
        <v>66</v>
      </c>
      <c r="AG175" s="903" t="s">
        <v>594</v>
      </c>
      <c r="AH175" s="903" t="s">
        <v>595</v>
      </c>
      <c r="AI175" s="905" t="s">
        <v>596</v>
      </c>
      <c r="AJ175" s="907" t="s">
        <v>597</v>
      </c>
      <c r="AK175" s="401"/>
      <c r="AL175" s="909" t="s">
        <v>598</v>
      </c>
      <c r="AM175" s="911"/>
      <c r="AN175" s="889" t="s">
        <v>599</v>
      </c>
      <c r="AO175" s="891">
        <v>45930</v>
      </c>
    </row>
    <row r="176" spans="2:42" ht="111.75" customHeight="1" x14ac:dyDescent="1.1000000000000001">
      <c r="B176" s="922"/>
      <c r="C176" s="923"/>
      <c r="D176" s="925"/>
      <c r="E176" s="823"/>
      <c r="F176" s="823"/>
      <c r="G176" s="823"/>
      <c r="H176" s="927"/>
      <c r="I176" s="921"/>
      <c r="J176" s="921"/>
      <c r="K176" s="753"/>
      <c r="L176" s="753"/>
      <c r="M176" s="929"/>
      <c r="N176" s="804"/>
      <c r="O176" s="921"/>
      <c r="P176" s="103"/>
      <c r="Q176" s="103"/>
      <c r="R176" s="804"/>
      <c r="S176" s="931"/>
      <c r="T176" s="391"/>
      <c r="U176" s="804"/>
      <c r="V176" s="664"/>
      <c r="W176" s="118"/>
      <c r="X176" s="36"/>
      <c r="Y176" s="933"/>
      <c r="Z176" s="118"/>
      <c r="AA176" s="753"/>
      <c r="AB176" s="753"/>
      <c r="AC176" s="929"/>
      <c r="AD176" s="917"/>
      <c r="AE176" s="919"/>
      <c r="AF176" s="36"/>
      <c r="AG176" s="904"/>
      <c r="AH176" s="904"/>
      <c r="AI176" s="906"/>
      <c r="AJ176" s="908"/>
      <c r="AK176" s="402"/>
      <c r="AL176" s="910"/>
      <c r="AM176" s="911"/>
      <c r="AN176" s="890"/>
      <c r="AO176" s="892"/>
    </row>
    <row r="177" spans="2:41" ht="0.75" customHeight="1" x14ac:dyDescent="1.1000000000000001">
      <c r="B177" s="394"/>
      <c r="C177" s="395"/>
      <c r="D177" s="396">
        <v>4</v>
      </c>
      <c r="E177" s="85"/>
      <c r="F177" s="85"/>
      <c r="G177" s="85"/>
      <c r="H177" s="298"/>
      <c r="I177" s="107"/>
      <c r="J177" s="107"/>
      <c r="K177" s="274"/>
      <c r="L177" s="274"/>
      <c r="M177" s="90"/>
      <c r="N177" s="371"/>
      <c r="O177" s="299">
        <f>80%-(80%*30%)</f>
        <v>0.56000000000000005</v>
      </c>
      <c r="P177" s="300"/>
      <c r="Q177" s="300"/>
      <c r="R177" s="371"/>
      <c r="S177" s="379"/>
      <c r="T177" s="379"/>
      <c r="U177" s="371"/>
      <c r="V177" s="135"/>
      <c r="W177" s="115"/>
      <c r="X177" s="28"/>
      <c r="Y177" s="115"/>
      <c r="Z177" s="115"/>
      <c r="AA177" s="274"/>
      <c r="AB177" s="274"/>
      <c r="AC177" s="90"/>
      <c r="AD177" s="26"/>
      <c r="AE177" s="27"/>
      <c r="AF177" s="28"/>
      <c r="AG177" s="29"/>
      <c r="AH177" s="29"/>
      <c r="AI177" s="397"/>
      <c r="AJ177" s="30"/>
      <c r="AK177" s="398"/>
      <c r="AL177" s="399"/>
      <c r="AM177" s="400"/>
      <c r="AN177" s="389"/>
      <c r="AO177" s="33"/>
    </row>
    <row r="178" spans="2:41" ht="409.6" customHeight="1" x14ac:dyDescent="1.35">
      <c r="B178" s="922" t="s">
        <v>571</v>
      </c>
      <c r="C178" s="923" t="s">
        <v>455</v>
      </c>
      <c r="D178" s="924">
        <v>4</v>
      </c>
      <c r="E178" s="823" t="s">
        <v>600</v>
      </c>
      <c r="F178" s="823"/>
      <c r="G178" s="823"/>
      <c r="H178" s="926" t="s">
        <v>62</v>
      </c>
      <c r="I178" s="920" t="s">
        <v>601</v>
      </c>
      <c r="J178" s="920" t="s">
        <v>458</v>
      </c>
      <c r="K178" s="752">
        <v>0.8</v>
      </c>
      <c r="L178" s="752">
        <v>0.8</v>
      </c>
      <c r="M178" s="914" t="s">
        <v>41</v>
      </c>
      <c r="N178" s="728">
        <v>46</v>
      </c>
      <c r="O178" s="920" t="s">
        <v>602</v>
      </c>
      <c r="P178" s="98"/>
      <c r="Q178" s="98"/>
      <c r="R178" s="728">
        <v>29</v>
      </c>
      <c r="S178" s="920" t="s">
        <v>603</v>
      </c>
      <c r="T178" s="85"/>
      <c r="U178" s="728"/>
      <c r="V178" s="312"/>
      <c r="Y178" s="912"/>
      <c r="Z178" s="100"/>
      <c r="AA178" s="752">
        <v>0.4</v>
      </c>
      <c r="AB178" s="752">
        <v>0.8</v>
      </c>
      <c r="AC178" s="914" t="s">
        <v>41</v>
      </c>
      <c r="AD178" s="916" t="s">
        <v>51</v>
      </c>
      <c r="AE178" s="918" t="s">
        <v>604</v>
      </c>
      <c r="AF178" s="35" t="s">
        <v>605</v>
      </c>
      <c r="AG178" s="903">
        <v>45870</v>
      </c>
      <c r="AH178" s="903">
        <v>46006</v>
      </c>
      <c r="AI178" s="905" t="s">
        <v>606</v>
      </c>
      <c r="AJ178" s="907" t="s">
        <v>597</v>
      </c>
      <c r="AK178" s="401"/>
      <c r="AL178" s="909" t="s">
        <v>607</v>
      </c>
      <c r="AM178" s="911"/>
      <c r="AN178" s="889" t="s">
        <v>608</v>
      </c>
      <c r="AO178" s="891">
        <v>46006</v>
      </c>
    </row>
    <row r="179" spans="2:41" ht="2.25" customHeight="1" x14ac:dyDescent="1.35">
      <c r="B179" s="922"/>
      <c r="C179" s="923"/>
      <c r="D179" s="925"/>
      <c r="E179" s="823"/>
      <c r="F179" s="823"/>
      <c r="G179" s="823"/>
      <c r="H179" s="927"/>
      <c r="I179" s="921"/>
      <c r="J179" s="921"/>
      <c r="K179" s="753"/>
      <c r="L179" s="753"/>
      <c r="M179" s="915"/>
      <c r="N179" s="729"/>
      <c r="O179" s="921"/>
      <c r="P179" s="103"/>
      <c r="Q179" s="103"/>
      <c r="R179" s="729"/>
      <c r="S179" s="921"/>
      <c r="T179" s="270"/>
      <c r="U179" s="729"/>
      <c r="V179" s="404"/>
      <c r="Y179" s="913"/>
      <c r="Z179" s="105"/>
      <c r="AA179" s="753"/>
      <c r="AB179" s="753"/>
      <c r="AC179" s="915"/>
      <c r="AD179" s="917"/>
      <c r="AE179" s="919"/>
      <c r="AF179" s="36"/>
      <c r="AG179" s="904"/>
      <c r="AH179" s="904"/>
      <c r="AI179" s="906"/>
      <c r="AJ179" s="908"/>
      <c r="AK179" s="402"/>
      <c r="AL179" s="910"/>
      <c r="AM179" s="911"/>
      <c r="AN179" s="890"/>
      <c r="AO179" s="892"/>
    </row>
    <row r="180" spans="2:41" ht="90" hidden="1" customHeight="1" x14ac:dyDescent="1.1000000000000001">
      <c r="B180" s="405"/>
      <c r="C180" s="406"/>
      <c r="D180" s="407"/>
      <c r="E180" s="408"/>
      <c r="F180" s="409"/>
      <c r="G180" s="410"/>
      <c r="H180" s="298"/>
      <c r="I180" s="107"/>
      <c r="J180" s="107"/>
      <c r="K180" s="274"/>
      <c r="L180" s="274"/>
      <c r="M180" s="411"/>
      <c r="N180" s="729"/>
      <c r="O180" s="299">
        <f>80%-(80%*30%)</f>
        <v>0.56000000000000005</v>
      </c>
      <c r="P180" s="300"/>
      <c r="Q180" s="300"/>
      <c r="R180" s="729"/>
      <c r="S180" s="301"/>
      <c r="T180" s="301"/>
      <c r="U180" s="729"/>
      <c r="V180" s="311">
        <f>56%-(56%*30%)</f>
        <v>0.39200000000000002</v>
      </c>
      <c r="W180" s="412"/>
      <c r="X180" s="413"/>
      <c r="Y180" s="158"/>
      <c r="Z180" s="158"/>
      <c r="AA180" s="327"/>
      <c r="AB180" s="327"/>
      <c r="AC180" s="328"/>
      <c r="AD180" s="330"/>
      <c r="AE180" s="159"/>
      <c r="AF180" s="294"/>
      <c r="AG180" s="331"/>
      <c r="AH180" s="331"/>
      <c r="AI180" s="414"/>
      <c r="AJ180" s="415"/>
      <c r="AK180" s="415"/>
      <c r="AL180" s="334"/>
      <c r="AM180" s="416"/>
      <c r="AN180" s="334"/>
      <c r="AO180" s="335"/>
    </row>
    <row r="181" spans="2:41" ht="288" customHeight="1" x14ac:dyDescent="0.7">
      <c r="B181" s="844" t="s">
        <v>609</v>
      </c>
      <c r="C181" s="846" t="s">
        <v>610</v>
      </c>
      <c r="D181" s="848">
        <v>1</v>
      </c>
      <c r="E181" s="893" t="s">
        <v>611</v>
      </c>
      <c r="F181" s="894"/>
      <c r="G181" s="895"/>
      <c r="H181" s="780" t="s">
        <v>62</v>
      </c>
      <c r="I181" s="883" t="s">
        <v>612</v>
      </c>
      <c r="J181" s="883" t="s">
        <v>613</v>
      </c>
      <c r="K181" s="832">
        <v>0.8</v>
      </c>
      <c r="L181" s="832">
        <v>0.8</v>
      </c>
      <c r="M181" s="886" t="s">
        <v>41</v>
      </c>
      <c r="N181" s="802">
        <v>47</v>
      </c>
      <c r="O181" s="883" t="s">
        <v>614</v>
      </c>
      <c r="P181" s="417"/>
      <c r="Q181" s="839"/>
      <c r="R181" s="802">
        <v>30</v>
      </c>
      <c r="S181" s="883" t="s">
        <v>615</v>
      </c>
      <c r="T181" s="418"/>
      <c r="U181" s="802">
        <v>14</v>
      </c>
      <c r="V181" s="885" t="s">
        <v>616</v>
      </c>
      <c r="W181" s="419"/>
      <c r="X181" s="420"/>
      <c r="Y181" s="421"/>
      <c r="Z181" s="421"/>
      <c r="AA181" s="764">
        <v>0.28999999999999998</v>
      </c>
      <c r="AB181" s="764">
        <v>0.8</v>
      </c>
      <c r="AC181" s="886" t="s">
        <v>41</v>
      </c>
      <c r="AD181" s="869" t="s">
        <v>51</v>
      </c>
      <c r="AE181" s="870" t="s">
        <v>617</v>
      </c>
      <c r="AF181" s="422">
        <v>69</v>
      </c>
      <c r="AG181" s="871" t="s">
        <v>618</v>
      </c>
      <c r="AH181" s="874" t="s">
        <v>619</v>
      </c>
      <c r="AI181" s="877" t="s">
        <v>620</v>
      </c>
      <c r="AJ181" s="880" t="s">
        <v>621</v>
      </c>
      <c r="AK181" s="716"/>
      <c r="AL181" s="346" t="s">
        <v>622</v>
      </c>
      <c r="AM181" s="719"/>
      <c r="AN181" s="423" t="s">
        <v>623</v>
      </c>
      <c r="AO181" s="864">
        <v>46011</v>
      </c>
    </row>
    <row r="182" spans="2:41" ht="229.5" customHeight="1" x14ac:dyDescent="0.7">
      <c r="B182" s="844"/>
      <c r="C182" s="846"/>
      <c r="D182" s="849"/>
      <c r="E182" s="896"/>
      <c r="F182" s="897"/>
      <c r="G182" s="898"/>
      <c r="H182" s="780"/>
      <c r="I182" s="884"/>
      <c r="J182" s="884"/>
      <c r="K182" s="833"/>
      <c r="L182" s="833"/>
      <c r="M182" s="887"/>
      <c r="N182" s="803"/>
      <c r="O182" s="884"/>
      <c r="P182" s="348"/>
      <c r="Q182" s="840"/>
      <c r="R182" s="803"/>
      <c r="S182" s="884"/>
      <c r="T182" s="424"/>
      <c r="U182" s="803"/>
      <c r="V182" s="885"/>
      <c r="W182" s="425"/>
      <c r="X182" s="426"/>
      <c r="Y182" s="427"/>
      <c r="Z182" s="427"/>
      <c r="AA182" s="764"/>
      <c r="AB182" s="764"/>
      <c r="AC182" s="887"/>
      <c r="AD182" s="869"/>
      <c r="AE182" s="870"/>
      <c r="AF182" s="428">
        <v>70</v>
      </c>
      <c r="AG182" s="872"/>
      <c r="AH182" s="875"/>
      <c r="AI182" s="878"/>
      <c r="AJ182" s="881"/>
      <c r="AK182" s="760"/>
      <c r="AL182" s="761" t="s">
        <v>624</v>
      </c>
      <c r="AM182" s="719"/>
      <c r="AN182" s="827" t="s">
        <v>625</v>
      </c>
      <c r="AO182" s="865"/>
    </row>
    <row r="183" spans="2:41" ht="45.75" customHeight="1" x14ac:dyDescent="0.7">
      <c r="B183" s="844"/>
      <c r="C183" s="846"/>
      <c r="D183" s="850"/>
      <c r="E183" s="899"/>
      <c r="F183" s="900"/>
      <c r="G183" s="901"/>
      <c r="H183" s="780"/>
      <c r="I183" s="902"/>
      <c r="J183" s="902"/>
      <c r="K183" s="888"/>
      <c r="L183" s="888"/>
      <c r="M183" s="887"/>
      <c r="N183" s="803"/>
      <c r="O183" s="884"/>
      <c r="P183" s="348"/>
      <c r="Q183" s="841"/>
      <c r="R183" s="803"/>
      <c r="S183" s="884"/>
      <c r="T183" s="424"/>
      <c r="U183" s="803"/>
      <c r="V183" s="885"/>
      <c r="W183" s="429"/>
      <c r="X183" s="430"/>
      <c r="Y183" s="431"/>
      <c r="Z183" s="431"/>
      <c r="AA183" s="764"/>
      <c r="AB183" s="764"/>
      <c r="AC183" s="887"/>
      <c r="AD183" s="869"/>
      <c r="AE183" s="870"/>
      <c r="AF183" s="432">
        <v>71</v>
      </c>
      <c r="AG183" s="873"/>
      <c r="AH183" s="876"/>
      <c r="AI183" s="879"/>
      <c r="AJ183" s="882"/>
      <c r="AK183" s="717"/>
      <c r="AL183" s="763"/>
      <c r="AM183" s="719"/>
      <c r="AN183" s="843"/>
      <c r="AO183" s="866"/>
    </row>
    <row r="184" spans="2:41" ht="0.75" customHeight="1" x14ac:dyDescent="1.1000000000000001">
      <c r="B184" s="357"/>
      <c r="C184" s="433"/>
      <c r="D184" s="434"/>
      <c r="E184" s="424"/>
      <c r="F184" s="435"/>
      <c r="G184" s="436"/>
      <c r="H184" s="437"/>
      <c r="I184" s="348"/>
      <c r="J184" s="348"/>
      <c r="K184" s="438"/>
      <c r="L184" s="438"/>
      <c r="M184" s="439"/>
      <c r="N184" s="804"/>
      <c r="O184" s="311">
        <f>80%-(80%*30%)</f>
        <v>0.56000000000000005</v>
      </c>
      <c r="P184" s="311"/>
      <c r="Q184" s="311"/>
      <c r="R184" s="804"/>
      <c r="S184" s="440"/>
      <c r="T184" s="440"/>
      <c r="U184" s="804"/>
      <c r="V184" s="311">
        <f>56%-(56%*30%)</f>
        <v>0.39200000000000002</v>
      </c>
      <c r="W184" s="302"/>
      <c r="X184" s="303"/>
      <c r="Y184" s="302">
        <f>39%-(39%*30%)</f>
        <v>0.27300000000000002</v>
      </c>
      <c r="Z184" s="302"/>
      <c r="AA184" s="197"/>
      <c r="AB184" s="197"/>
      <c r="AC184" s="597"/>
      <c r="AD184" s="441"/>
      <c r="AE184" s="442"/>
      <c r="AF184" s="443"/>
      <c r="AG184" s="444"/>
      <c r="AH184" s="445"/>
      <c r="AI184" s="446"/>
      <c r="AJ184" s="447"/>
      <c r="AK184" s="447"/>
      <c r="AL184" s="71"/>
      <c r="AM184" s="448"/>
      <c r="AN184" s="449"/>
      <c r="AO184" s="450"/>
    </row>
    <row r="185" spans="2:41" ht="0.75" customHeight="1" x14ac:dyDescent="1.1000000000000001">
      <c r="B185" s="357"/>
      <c r="C185" s="433"/>
      <c r="D185" s="434"/>
      <c r="E185" s="424"/>
      <c r="F185" s="435"/>
      <c r="G185" s="436"/>
      <c r="H185" s="437"/>
      <c r="I185" s="348"/>
      <c r="J185" s="348"/>
      <c r="K185" s="438"/>
      <c r="L185" s="438"/>
      <c r="M185" s="439"/>
      <c r="N185" s="371"/>
      <c r="O185" s="451"/>
      <c r="P185" s="452"/>
      <c r="Q185" s="299"/>
      <c r="R185" s="371"/>
      <c r="S185" s="453"/>
      <c r="T185" s="454"/>
      <c r="U185" s="371"/>
      <c r="V185" s="311"/>
      <c r="W185" s="302"/>
      <c r="X185" s="303"/>
      <c r="Y185" s="302"/>
      <c r="Z185" s="302"/>
      <c r="AA185" s="197"/>
      <c r="AB185" s="197"/>
      <c r="AC185" s="597"/>
      <c r="AD185" s="441"/>
      <c r="AE185" s="442"/>
      <c r="AF185" s="443"/>
      <c r="AG185" s="444"/>
      <c r="AH185" s="445"/>
      <c r="AI185" s="446"/>
      <c r="AJ185" s="447"/>
      <c r="AK185" s="447"/>
      <c r="AL185" s="71"/>
      <c r="AM185" s="448"/>
      <c r="AN185" s="449"/>
      <c r="AO185" s="450"/>
    </row>
    <row r="186" spans="2:41" ht="0.75" customHeight="1" x14ac:dyDescent="1.1000000000000001">
      <c r="B186" s="357"/>
      <c r="C186" s="433"/>
      <c r="D186" s="434"/>
      <c r="E186" s="424"/>
      <c r="F186" s="435"/>
      <c r="G186" s="436"/>
      <c r="H186" s="437"/>
      <c r="I186" s="348"/>
      <c r="J186" s="348"/>
      <c r="K186" s="438"/>
      <c r="L186" s="438"/>
      <c r="M186" s="439"/>
      <c r="N186" s="371"/>
      <c r="O186" s="451"/>
      <c r="P186" s="452"/>
      <c r="Q186" s="299"/>
      <c r="R186" s="371"/>
      <c r="S186" s="453"/>
      <c r="T186" s="454"/>
      <c r="U186" s="371"/>
      <c r="V186" s="311"/>
      <c r="W186" s="302"/>
      <c r="X186" s="303"/>
      <c r="Y186" s="302"/>
      <c r="Z186" s="302"/>
      <c r="AA186" s="197"/>
      <c r="AB186" s="197"/>
      <c r="AC186" s="597"/>
      <c r="AD186" s="441"/>
      <c r="AE186" s="442"/>
      <c r="AF186" s="443"/>
      <c r="AG186" s="444"/>
      <c r="AH186" s="445"/>
      <c r="AI186" s="446"/>
      <c r="AJ186" s="447"/>
      <c r="AK186" s="447"/>
      <c r="AL186" s="71"/>
      <c r="AM186" s="448"/>
      <c r="AN186" s="449"/>
      <c r="AO186" s="450"/>
    </row>
    <row r="187" spans="2:41" ht="0.75" customHeight="1" x14ac:dyDescent="1.1000000000000001">
      <c r="B187" s="357"/>
      <c r="C187" s="433"/>
      <c r="D187" s="434"/>
      <c r="E187" s="424"/>
      <c r="F187" s="435"/>
      <c r="G187" s="436"/>
      <c r="H187" s="437"/>
      <c r="I187" s="348"/>
      <c r="J187" s="348"/>
      <c r="K187" s="438"/>
      <c r="L187" s="438"/>
      <c r="M187" s="439"/>
      <c r="N187" s="371"/>
      <c r="O187" s="451"/>
      <c r="P187" s="452"/>
      <c r="Q187" s="299"/>
      <c r="R187" s="371"/>
      <c r="S187" s="453"/>
      <c r="T187" s="454"/>
      <c r="U187" s="371"/>
      <c r="V187" s="311"/>
      <c r="W187" s="302"/>
      <c r="X187" s="303"/>
      <c r="Y187" s="302"/>
      <c r="Z187" s="302"/>
      <c r="AA187" s="197"/>
      <c r="AB187" s="197"/>
      <c r="AC187" s="597"/>
      <c r="AD187" s="441"/>
      <c r="AE187" s="442"/>
      <c r="AF187" s="443"/>
      <c r="AG187" s="444"/>
      <c r="AH187" s="445"/>
      <c r="AI187" s="446"/>
      <c r="AJ187" s="447"/>
      <c r="AK187" s="447"/>
      <c r="AL187" s="71"/>
      <c r="AM187" s="448"/>
      <c r="AN187" s="449"/>
      <c r="AO187" s="450"/>
    </row>
    <row r="188" spans="2:41" ht="27.75" hidden="1" customHeight="1" x14ac:dyDescent="0.75">
      <c r="B188" s="357"/>
      <c r="C188" s="433"/>
      <c r="D188" s="867" t="s">
        <v>283</v>
      </c>
      <c r="E188" s="708" t="s">
        <v>8</v>
      </c>
      <c r="F188" s="708"/>
      <c r="G188" s="708"/>
      <c r="H188" s="708" t="s">
        <v>9</v>
      </c>
      <c r="I188" s="708" t="s">
        <v>10</v>
      </c>
      <c r="J188" s="708" t="s">
        <v>11</v>
      </c>
      <c r="K188" s="708" t="s">
        <v>12</v>
      </c>
      <c r="L188" s="708"/>
      <c r="M188" s="712" t="s">
        <v>13</v>
      </c>
      <c r="N188" s="186"/>
      <c r="O188" s="708" t="s">
        <v>14</v>
      </c>
      <c r="P188" s="708" t="s">
        <v>15</v>
      </c>
      <c r="Q188" s="455"/>
      <c r="R188" s="186"/>
      <c r="S188" s="863" t="s">
        <v>16</v>
      </c>
      <c r="T188" s="708" t="s">
        <v>15</v>
      </c>
      <c r="U188" s="186"/>
      <c r="V188" s="708" t="s">
        <v>17</v>
      </c>
      <c r="W188" s="862" t="s">
        <v>15</v>
      </c>
      <c r="X188" s="82"/>
      <c r="Y188" s="708" t="s">
        <v>18</v>
      </c>
      <c r="Z188" s="302"/>
      <c r="AA188" s="197"/>
      <c r="AB188" s="197"/>
      <c r="AC188" s="597"/>
      <c r="AD188" s="441"/>
      <c r="AE188" s="442"/>
      <c r="AF188" s="443"/>
      <c r="AG188" s="444"/>
      <c r="AH188" s="445"/>
      <c r="AI188" s="446"/>
      <c r="AJ188" s="447"/>
      <c r="AK188" s="447"/>
      <c r="AL188" s="71"/>
      <c r="AM188" s="448"/>
      <c r="AN188" s="449"/>
      <c r="AO188" s="450"/>
    </row>
    <row r="189" spans="2:41" ht="27.75" hidden="1" customHeight="1" x14ac:dyDescent="0.75">
      <c r="B189" s="357"/>
      <c r="C189" s="433"/>
      <c r="D189" s="868"/>
      <c r="E189" s="708"/>
      <c r="F189" s="708"/>
      <c r="G189" s="708"/>
      <c r="H189" s="708"/>
      <c r="I189" s="708"/>
      <c r="J189" s="708"/>
      <c r="K189" s="13" t="s">
        <v>27</v>
      </c>
      <c r="L189" s="13" t="s">
        <v>28</v>
      </c>
      <c r="M189" s="712"/>
      <c r="N189" s="186"/>
      <c r="O189" s="708"/>
      <c r="P189" s="708"/>
      <c r="Q189" s="455"/>
      <c r="R189" s="186"/>
      <c r="S189" s="863"/>
      <c r="T189" s="708"/>
      <c r="U189" s="186"/>
      <c r="V189" s="708"/>
      <c r="W189" s="862"/>
      <c r="X189" s="82"/>
      <c r="Y189" s="708"/>
      <c r="Z189" s="302"/>
      <c r="AA189" s="197"/>
      <c r="AB189" s="197"/>
      <c r="AC189" s="597"/>
      <c r="AD189" s="441"/>
      <c r="AE189" s="442"/>
      <c r="AF189" s="443"/>
      <c r="AG189" s="444"/>
      <c r="AH189" s="445"/>
      <c r="AI189" s="446"/>
      <c r="AJ189" s="447"/>
      <c r="AK189" s="447"/>
      <c r="AL189" s="71"/>
      <c r="AM189" s="448"/>
      <c r="AN189" s="449"/>
      <c r="AO189" s="450"/>
    </row>
    <row r="190" spans="2:41" ht="42.75" customHeight="1" x14ac:dyDescent="0.7">
      <c r="B190" s="844" t="s">
        <v>609</v>
      </c>
      <c r="C190" s="846" t="s">
        <v>610</v>
      </c>
      <c r="D190" s="848">
        <v>2</v>
      </c>
      <c r="E190" s="725" t="s">
        <v>626</v>
      </c>
      <c r="F190" s="725"/>
      <c r="G190" s="725"/>
      <c r="H190" s="780" t="s">
        <v>62</v>
      </c>
      <c r="I190" s="725" t="s">
        <v>627</v>
      </c>
      <c r="J190" s="725" t="s">
        <v>627</v>
      </c>
      <c r="K190" s="764">
        <v>0.8</v>
      </c>
      <c r="L190" s="764">
        <v>0.4</v>
      </c>
      <c r="M190" s="773" t="s">
        <v>41</v>
      </c>
      <c r="N190" s="732">
        <v>48</v>
      </c>
      <c r="O190" s="725" t="s">
        <v>628</v>
      </c>
      <c r="P190" s="861"/>
      <c r="Q190" s="858"/>
      <c r="R190" s="732">
        <v>31</v>
      </c>
      <c r="S190" s="725" t="s">
        <v>629</v>
      </c>
      <c r="T190" s="860"/>
      <c r="U190" s="732">
        <v>15</v>
      </c>
      <c r="V190" s="725" t="s">
        <v>630</v>
      </c>
      <c r="W190" s="838"/>
      <c r="X190" s="854">
        <v>5</v>
      </c>
      <c r="Y190" s="725" t="s">
        <v>631</v>
      </c>
      <c r="Z190" s="855"/>
      <c r="AA190" s="764">
        <v>0.19</v>
      </c>
      <c r="AB190" s="764">
        <v>0.4</v>
      </c>
      <c r="AC190" s="765" t="s">
        <v>41</v>
      </c>
      <c r="AD190" s="766" t="s">
        <v>51</v>
      </c>
      <c r="AE190" s="782" t="s">
        <v>632</v>
      </c>
      <c r="AF190" s="201"/>
      <c r="AG190" s="754" t="s">
        <v>633</v>
      </c>
      <c r="AH190" s="754" t="s">
        <v>634</v>
      </c>
      <c r="AI190" s="757" t="s">
        <v>635</v>
      </c>
      <c r="AJ190" s="782" t="s">
        <v>621</v>
      </c>
      <c r="AK190" s="716"/>
      <c r="AL190" s="761" t="s">
        <v>636</v>
      </c>
      <c r="AM190" s="719"/>
      <c r="AN190" s="827" t="s">
        <v>637</v>
      </c>
      <c r="AO190" s="738">
        <v>45898</v>
      </c>
    </row>
    <row r="191" spans="2:41" ht="409.5" customHeight="1" x14ac:dyDescent="0.7">
      <c r="B191" s="844"/>
      <c r="C191" s="846"/>
      <c r="D191" s="849"/>
      <c r="E191" s="725"/>
      <c r="F191" s="725"/>
      <c r="G191" s="725"/>
      <c r="H191" s="780"/>
      <c r="I191" s="725"/>
      <c r="J191" s="725"/>
      <c r="K191" s="764"/>
      <c r="L191" s="764"/>
      <c r="M191" s="773"/>
      <c r="N191" s="732"/>
      <c r="O191" s="725"/>
      <c r="P191" s="861"/>
      <c r="Q191" s="859"/>
      <c r="R191" s="732"/>
      <c r="S191" s="725"/>
      <c r="T191" s="860"/>
      <c r="U191" s="732"/>
      <c r="V191" s="725"/>
      <c r="W191" s="838"/>
      <c r="X191" s="854"/>
      <c r="Y191" s="725"/>
      <c r="Z191" s="856"/>
      <c r="AA191" s="764"/>
      <c r="AB191" s="764"/>
      <c r="AC191" s="765"/>
      <c r="AD191" s="767"/>
      <c r="AE191" s="783"/>
      <c r="AF191" s="203" t="s">
        <v>638</v>
      </c>
      <c r="AG191" s="755"/>
      <c r="AH191" s="755"/>
      <c r="AI191" s="758"/>
      <c r="AJ191" s="783"/>
      <c r="AK191" s="760"/>
      <c r="AL191" s="762"/>
      <c r="AM191" s="719"/>
      <c r="AN191" s="842"/>
      <c r="AO191" s="739"/>
    </row>
    <row r="192" spans="2:41" ht="45.75" customHeight="1" x14ac:dyDescent="0.7">
      <c r="B192" s="844"/>
      <c r="C192" s="846"/>
      <c r="D192" s="850"/>
      <c r="E192" s="725"/>
      <c r="F192" s="725"/>
      <c r="G192" s="725"/>
      <c r="H192" s="780"/>
      <c r="I192" s="725"/>
      <c r="J192" s="725"/>
      <c r="K192" s="764"/>
      <c r="L192" s="764"/>
      <c r="M192" s="773"/>
      <c r="N192" s="732"/>
      <c r="O192" s="725"/>
      <c r="P192" s="861"/>
      <c r="Q192" s="456"/>
      <c r="R192" s="732"/>
      <c r="S192" s="725"/>
      <c r="T192" s="860"/>
      <c r="U192" s="732"/>
      <c r="V192" s="725"/>
      <c r="W192" s="838"/>
      <c r="X192" s="854"/>
      <c r="Y192" s="725"/>
      <c r="Z192" s="857"/>
      <c r="AA192" s="764"/>
      <c r="AB192" s="764"/>
      <c r="AC192" s="765"/>
      <c r="AD192" s="768"/>
      <c r="AE192" s="783"/>
      <c r="AF192" s="203"/>
      <c r="AG192" s="756"/>
      <c r="AH192" s="756"/>
      <c r="AI192" s="759"/>
      <c r="AJ192" s="852"/>
      <c r="AK192" s="228"/>
      <c r="AL192" s="763"/>
      <c r="AM192" s="719"/>
      <c r="AN192" s="843"/>
      <c r="AO192" s="740"/>
    </row>
    <row r="193" spans="2:41" ht="0.75" customHeight="1" x14ac:dyDescent="1.1000000000000001">
      <c r="B193" s="357"/>
      <c r="C193" s="433"/>
      <c r="D193" s="174"/>
      <c r="E193" s="457"/>
      <c r="F193" s="457"/>
      <c r="G193" s="457"/>
      <c r="H193" s="458"/>
      <c r="I193" s="457"/>
      <c r="J193" s="457"/>
      <c r="K193" s="197"/>
      <c r="L193" s="197"/>
      <c r="M193" s="459"/>
      <c r="N193" s="732"/>
      <c r="O193" s="311">
        <f>80%-(80%*30%)</f>
        <v>0.56000000000000005</v>
      </c>
      <c r="P193" s="311"/>
      <c r="Q193" s="311"/>
      <c r="R193" s="732"/>
      <c r="S193" s="440"/>
      <c r="T193" s="440"/>
      <c r="U193" s="732"/>
      <c r="V193" s="311">
        <f>56%-(56%*30%)</f>
        <v>0.39200000000000002</v>
      </c>
      <c r="W193" s="313"/>
      <c r="X193" s="314"/>
      <c r="Y193" s="313">
        <f>39%-(39%*30%)</f>
        <v>0.27300000000000002</v>
      </c>
      <c r="Z193" s="302"/>
      <c r="AA193" s="197"/>
      <c r="AB193" s="197"/>
      <c r="AC193" s="597"/>
      <c r="AD193" s="460"/>
      <c r="AE193" s="208"/>
      <c r="AF193" s="203"/>
      <c r="AG193" s="461"/>
      <c r="AH193" s="461"/>
      <c r="AI193" s="462"/>
      <c r="AJ193" s="208"/>
      <c r="AK193" s="208"/>
      <c r="AL193" s="71"/>
      <c r="AM193" s="448"/>
      <c r="AN193" s="449"/>
      <c r="AO193" s="463"/>
    </row>
    <row r="194" spans="2:41" ht="45.75" customHeight="1" x14ac:dyDescent="1.35">
      <c r="B194" s="844" t="s">
        <v>609</v>
      </c>
      <c r="C194" s="846" t="s">
        <v>610</v>
      </c>
      <c r="D194" s="848">
        <v>3</v>
      </c>
      <c r="E194" s="725" t="s">
        <v>639</v>
      </c>
      <c r="F194" s="725"/>
      <c r="G194" s="725"/>
      <c r="H194" s="851" t="s">
        <v>640</v>
      </c>
      <c r="I194" s="725" t="s">
        <v>641</v>
      </c>
      <c r="J194" s="725" t="s">
        <v>642</v>
      </c>
      <c r="K194" s="764">
        <v>0.8</v>
      </c>
      <c r="L194" s="764">
        <v>0.6</v>
      </c>
      <c r="M194" s="773" t="s">
        <v>41</v>
      </c>
      <c r="N194" s="732">
        <v>49</v>
      </c>
      <c r="O194" s="725" t="s">
        <v>643</v>
      </c>
      <c r="P194" s="457"/>
      <c r="Q194" s="839"/>
      <c r="R194" s="732">
        <v>32</v>
      </c>
      <c r="S194" s="725" t="s">
        <v>644</v>
      </c>
      <c r="T194" s="839"/>
      <c r="U194" s="732"/>
      <c r="V194" s="824"/>
      <c r="W194" s="464"/>
      <c r="X194" s="465"/>
      <c r="Y194" s="853"/>
      <c r="Z194" s="344"/>
      <c r="AA194" s="764">
        <v>0.28999999999999998</v>
      </c>
      <c r="AB194" s="764">
        <v>0.6</v>
      </c>
      <c r="AC194" s="765" t="s">
        <v>41</v>
      </c>
      <c r="AD194" s="724" t="s">
        <v>51</v>
      </c>
      <c r="AE194" s="782" t="s">
        <v>645</v>
      </c>
      <c r="AF194" s="201"/>
      <c r="AG194" s="754" t="s">
        <v>646</v>
      </c>
      <c r="AH194" s="754" t="s">
        <v>647</v>
      </c>
      <c r="AI194" s="757" t="s">
        <v>648</v>
      </c>
      <c r="AJ194" s="782" t="s">
        <v>621</v>
      </c>
      <c r="AK194" s="716"/>
      <c r="AL194" s="761" t="s">
        <v>649</v>
      </c>
      <c r="AM194" s="719"/>
      <c r="AN194" s="827" t="s">
        <v>637</v>
      </c>
      <c r="AO194" s="738">
        <v>45898</v>
      </c>
    </row>
    <row r="195" spans="2:41" ht="409.6" customHeight="1" x14ac:dyDescent="1.35">
      <c r="B195" s="844"/>
      <c r="C195" s="846"/>
      <c r="D195" s="849"/>
      <c r="E195" s="725"/>
      <c r="F195" s="725"/>
      <c r="G195" s="725"/>
      <c r="H195" s="851"/>
      <c r="I195" s="725"/>
      <c r="J195" s="725"/>
      <c r="K195" s="764"/>
      <c r="L195" s="764"/>
      <c r="M195" s="773"/>
      <c r="N195" s="732"/>
      <c r="O195" s="725"/>
      <c r="P195" s="457"/>
      <c r="Q195" s="841"/>
      <c r="R195" s="732"/>
      <c r="S195" s="725"/>
      <c r="T195" s="841"/>
      <c r="U195" s="732"/>
      <c r="V195" s="824"/>
      <c r="W195" s="464"/>
      <c r="X195" s="465"/>
      <c r="Y195" s="853"/>
      <c r="Z195" s="466"/>
      <c r="AA195" s="764"/>
      <c r="AB195" s="764"/>
      <c r="AC195" s="765"/>
      <c r="AD195" s="724"/>
      <c r="AE195" s="783"/>
      <c r="AF195" s="203" t="s">
        <v>650</v>
      </c>
      <c r="AG195" s="755"/>
      <c r="AH195" s="755"/>
      <c r="AI195" s="758"/>
      <c r="AJ195" s="783"/>
      <c r="AK195" s="760"/>
      <c r="AL195" s="762"/>
      <c r="AM195" s="719"/>
      <c r="AN195" s="842"/>
      <c r="AO195" s="739"/>
    </row>
    <row r="196" spans="2:41" ht="92.25" customHeight="1" x14ac:dyDescent="1.35">
      <c r="B196" s="844"/>
      <c r="C196" s="846"/>
      <c r="D196" s="850"/>
      <c r="E196" s="725"/>
      <c r="F196" s="725"/>
      <c r="G196" s="725"/>
      <c r="H196" s="851"/>
      <c r="I196" s="725"/>
      <c r="J196" s="725"/>
      <c r="K196" s="764"/>
      <c r="L196" s="764"/>
      <c r="M196" s="773"/>
      <c r="N196" s="732"/>
      <c r="O196" s="725"/>
      <c r="P196" s="457"/>
      <c r="Q196" s="457"/>
      <c r="R196" s="732"/>
      <c r="S196" s="725"/>
      <c r="T196" s="457"/>
      <c r="U196" s="732"/>
      <c r="V196" s="824"/>
      <c r="W196" s="464"/>
      <c r="X196" s="465"/>
      <c r="Y196" s="853"/>
      <c r="Z196" s="347"/>
      <c r="AA196" s="764"/>
      <c r="AB196" s="764"/>
      <c r="AC196" s="765"/>
      <c r="AD196" s="724"/>
      <c r="AE196" s="852"/>
      <c r="AF196" s="205"/>
      <c r="AG196" s="756"/>
      <c r="AH196" s="756"/>
      <c r="AI196" s="759"/>
      <c r="AJ196" s="852"/>
      <c r="AK196" s="228"/>
      <c r="AL196" s="763"/>
      <c r="AM196" s="719"/>
      <c r="AN196" s="843"/>
      <c r="AO196" s="740"/>
    </row>
    <row r="197" spans="2:41" ht="0.75" customHeight="1" x14ac:dyDescent="1.1000000000000001">
      <c r="B197" s="357"/>
      <c r="C197" s="433"/>
      <c r="D197" s="174"/>
      <c r="E197" s="457"/>
      <c r="F197" s="457"/>
      <c r="G197" s="457"/>
      <c r="H197" s="364"/>
      <c r="I197" s="457"/>
      <c r="J197" s="457"/>
      <c r="K197" s="197"/>
      <c r="L197" s="197"/>
      <c r="M197" s="459"/>
      <c r="N197" s="467"/>
      <c r="O197" s="311">
        <f>80%-(80%*30%)</f>
        <v>0.56000000000000005</v>
      </c>
      <c r="P197" s="311"/>
      <c r="Q197" s="311"/>
      <c r="R197" s="467"/>
      <c r="S197" s="440"/>
      <c r="T197" s="440"/>
      <c r="U197" s="467"/>
      <c r="V197" s="311">
        <f>56%-(56%*30%)</f>
        <v>0.39200000000000002</v>
      </c>
      <c r="W197" s="313"/>
      <c r="X197" s="314"/>
      <c r="Y197" s="468"/>
      <c r="Z197" s="466"/>
      <c r="AA197" s="598"/>
      <c r="AB197" s="598"/>
      <c r="AC197" s="599"/>
      <c r="AD197" s="469"/>
      <c r="AE197" s="208"/>
      <c r="AF197" s="203"/>
      <c r="AG197" s="461"/>
      <c r="AH197" s="461"/>
      <c r="AI197" s="462"/>
      <c r="AJ197" s="208"/>
      <c r="AK197" s="208"/>
      <c r="AL197" s="71"/>
      <c r="AM197" s="448"/>
      <c r="AN197" s="470"/>
      <c r="AO197" s="463"/>
    </row>
    <row r="198" spans="2:41" ht="45.75" customHeight="1" x14ac:dyDescent="0.7">
      <c r="B198" s="844" t="s">
        <v>609</v>
      </c>
      <c r="C198" s="846" t="s">
        <v>610</v>
      </c>
      <c r="D198" s="848">
        <v>4</v>
      </c>
      <c r="E198" s="725" t="s">
        <v>651</v>
      </c>
      <c r="F198" s="725"/>
      <c r="G198" s="725"/>
      <c r="H198" s="851" t="s">
        <v>77</v>
      </c>
      <c r="I198" s="725" t="s">
        <v>652</v>
      </c>
      <c r="J198" s="725" t="s">
        <v>653</v>
      </c>
      <c r="K198" s="764">
        <v>0.6</v>
      </c>
      <c r="L198" s="764">
        <v>0.8</v>
      </c>
      <c r="M198" s="773" t="s">
        <v>41</v>
      </c>
      <c r="N198" s="732">
        <v>50</v>
      </c>
      <c r="O198" s="725" t="s">
        <v>654</v>
      </c>
      <c r="P198" s="457"/>
      <c r="Q198" s="839"/>
      <c r="R198" s="732"/>
      <c r="S198" s="834"/>
      <c r="T198" s="835"/>
      <c r="U198" s="732"/>
      <c r="V198" s="725"/>
      <c r="W198" s="468"/>
      <c r="X198" s="355"/>
      <c r="Y198" s="838"/>
      <c r="Z198" s="471"/>
      <c r="AA198" s="832">
        <f>60%-(60%*40%)</f>
        <v>0.36</v>
      </c>
      <c r="AB198" s="832">
        <v>0.8</v>
      </c>
      <c r="AC198" s="792" t="s">
        <v>41</v>
      </c>
      <c r="AD198" s="766" t="s">
        <v>51</v>
      </c>
      <c r="AE198" s="782" t="s">
        <v>655</v>
      </c>
      <c r="AF198" s="201"/>
      <c r="AG198" s="754" t="s">
        <v>656</v>
      </c>
      <c r="AH198" s="754" t="s">
        <v>657</v>
      </c>
      <c r="AI198" s="757" t="s">
        <v>658</v>
      </c>
      <c r="AJ198" s="782" t="s">
        <v>621</v>
      </c>
      <c r="AK198" s="716"/>
      <c r="AL198" s="761" t="s">
        <v>659</v>
      </c>
      <c r="AM198" s="719"/>
      <c r="AN198" s="826" t="s">
        <v>660</v>
      </c>
      <c r="AO198" s="738">
        <v>45838</v>
      </c>
    </row>
    <row r="199" spans="2:41" ht="45.75" customHeight="1" x14ac:dyDescent="0.7">
      <c r="B199" s="844"/>
      <c r="C199" s="846"/>
      <c r="D199" s="849"/>
      <c r="E199" s="725"/>
      <c r="F199" s="725"/>
      <c r="G199" s="725"/>
      <c r="H199" s="851"/>
      <c r="I199" s="725"/>
      <c r="J199" s="725"/>
      <c r="K199" s="764"/>
      <c r="L199" s="764"/>
      <c r="M199" s="773"/>
      <c r="N199" s="732"/>
      <c r="O199" s="725"/>
      <c r="P199" s="457"/>
      <c r="Q199" s="840"/>
      <c r="R199" s="732"/>
      <c r="S199" s="834"/>
      <c r="T199" s="836"/>
      <c r="U199" s="732"/>
      <c r="V199" s="725"/>
      <c r="W199" s="468"/>
      <c r="X199" s="355"/>
      <c r="Y199" s="838"/>
      <c r="Z199" s="218"/>
      <c r="AA199" s="833"/>
      <c r="AB199" s="833"/>
      <c r="AC199" s="793"/>
      <c r="AD199" s="767"/>
      <c r="AE199" s="783"/>
      <c r="AF199" s="203">
        <v>76</v>
      </c>
      <c r="AG199" s="755"/>
      <c r="AH199" s="755"/>
      <c r="AI199" s="758"/>
      <c r="AJ199" s="783"/>
      <c r="AK199" s="760"/>
      <c r="AL199" s="762"/>
      <c r="AM199" s="719"/>
      <c r="AN199" s="826"/>
      <c r="AO199" s="739"/>
    </row>
    <row r="200" spans="2:41" ht="393" customHeight="1" x14ac:dyDescent="0.7">
      <c r="B200" s="844"/>
      <c r="C200" s="846"/>
      <c r="D200" s="849"/>
      <c r="E200" s="725"/>
      <c r="F200" s="725"/>
      <c r="G200" s="725"/>
      <c r="H200" s="851"/>
      <c r="I200" s="725"/>
      <c r="J200" s="725"/>
      <c r="K200" s="764"/>
      <c r="L200" s="764"/>
      <c r="M200" s="773"/>
      <c r="N200" s="732"/>
      <c r="O200" s="725"/>
      <c r="P200" s="457"/>
      <c r="Q200" s="841"/>
      <c r="R200" s="732"/>
      <c r="S200" s="834"/>
      <c r="T200" s="837"/>
      <c r="U200" s="732"/>
      <c r="V200" s="725"/>
      <c r="W200" s="468"/>
      <c r="X200" s="355"/>
      <c r="Y200" s="838"/>
      <c r="Z200" s="218"/>
      <c r="AA200" s="833"/>
      <c r="AB200" s="833"/>
      <c r="AC200" s="793"/>
      <c r="AD200" s="767"/>
      <c r="AE200" s="783"/>
      <c r="AF200" s="203">
        <v>77</v>
      </c>
      <c r="AG200" s="755"/>
      <c r="AH200" s="755"/>
      <c r="AI200" s="758"/>
      <c r="AJ200" s="783"/>
      <c r="AK200" s="760"/>
      <c r="AL200" s="762"/>
      <c r="AM200" s="719"/>
      <c r="AN200" s="826"/>
      <c r="AO200" s="739"/>
    </row>
    <row r="201" spans="2:41" ht="92.25" customHeight="1" x14ac:dyDescent="1.1000000000000001">
      <c r="B201" s="845"/>
      <c r="C201" s="847"/>
      <c r="D201" s="850"/>
      <c r="E201" s="725"/>
      <c r="F201" s="725"/>
      <c r="G201" s="725"/>
      <c r="H201" s="851"/>
      <c r="I201" s="725"/>
      <c r="J201" s="725"/>
      <c r="K201" s="764"/>
      <c r="L201" s="764"/>
      <c r="M201" s="773"/>
      <c r="N201" s="732"/>
      <c r="O201" s="725"/>
      <c r="P201" s="457"/>
      <c r="Q201" s="457"/>
      <c r="R201" s="732"/>
      <c r="S201" s="834"/>
      <c r="T201" s="472"/>
      <c r="U201" s="732"/>
      <c r="V201" s="725"/>
      <c r="W201" s="468"/>
      <c r="X201" s="355"/>
      <c r="Y201" s="838"/>
      <c r="Z201" s="218"/>
      <c r="AA201" s="833"/>
      <c r="AB201" s="833"/>
      <c r="AC201" s="793"/>
      <c r="AD201" s="767"/>
      <c r="AE201" s="783"/>
      <c r="AF201" s="203"/>
      <c r="AG201" s="755"/>
      <c r="AH201" s="755"/>
      <c r="AI201" s="758"/>
      <c r="AJ201" s="783"/>
      <c r="AK201" s="208"/>
      <c r="AL201" s="762"/>
      <c r="AM201" s="831"/>
      <c r="AN201" s="827"/>
      <c r="AO201" s="739"/>
    </row>
    <row r="202" spans="2:41" ht="51" hidden="1" customHeight="1" x14ac:dyDescent="1.35">
      <c r="B202" s="322"/>
      <c r="C202" s="582"/>
      <c r="D202" s="473"/>
      <c r="E202" s="474"/>
      <c r="F202" s="474"/>
      <c r="G202" s="474"/>
      <c r="H202" s="475"/>
      <c r="I202" s="312"/>
      <c r="J202" s="312"/>
      <c r="K202" s="312"/>
      <c r="L202" s="312"/>
      <c r="M202" s="476"/>
      <c r="N202" s="732"/>
      <c r="O202" s="311">
        <f>60%-(60%*40%)</f>
        <v>0.36</v>
      </c>
      <c r="P202" s="311"/>
      <c r="Q202" s="311"/>
      <c r="R202" s="732"/>
      <c r="S202" s="312"/>
      <c r="T202" s="312"/>
      <c r="U202" s="732"/>
      <c r="V202" s="312"/>
      <c r="W202" s="477"/>
      <c r="X202" s="323"/>
      <c r="Y202" s="477"/>
      <c r="Z202" s="477"/>
      <c r="AA202" s="312"/>
      <c r="AB202" s="312"/>
      <c r="AC202" s="312"/>
      <c r="AD202" s="477"/>
      <c r="AE202" s="323"/>
      <c r="AF202" s="465"/>
      <c r="AG202" s="323"/>
      <c r="AH202" s="323"/>
      <c r="AI202" s="323"/>
      <c r="AJ202" s="323"/>
      <c r="AK202" s="323"/>
      <c r="AL202" s="477"/>
      <c r="AM202" s="477"/>
      <c r="AN202" s="477"/>
      <c r="AO202" s="477"/>
    </row>
    <row r="203" spans="2:41" ht="369.75" customHeight="1" x14ac:dyDescent="1.35">
      <c r="B203" s="794" t="s">
        <v>661</v>
      </c>
      <c r="C203" s="795" t="s">
        <v>662</v>
      </c>
      <c r="D203" s="828">
        <v>1</v>
      </c>
      <c r="E203" s="823" t="s">
        <v>663</v>
      </c>
      <c r="F203" s="823"/>
      <c r="G203" s="823"/>
      <c r="H203" s="780" t="s">
        <v>62</v>
      </c>
      <c r="I203" s="823" t="s">
        <v>664</v>
      </c>
      <c r="J203" s="823" t="s">
        <v>665</v>
      </c>
      <c r="K203" s="818">
        <v>0.2</v>
      </c>
      <c r="L203" s="818">
        <v>0.4</v>
      </c>
      <c r="M203" s="819" t="s">
        <v>666</v>
      </c>
      <c r="N203" s="822">
        <v>51</v>
      </c>
      <c r="O203" s="823" t="s">
        <v>667</v>
      </c>
      <c r="P203" s="662"/>
      <c r="Q203" s="663"/>
      <c r="R203" s="822">
        <v>33</v>
      </c>
      <c r="S203" s="823" t="s">
        <v>668</v>
      </c>
      <c r="T203" s="663"/>
      <c r="U203" s="822"/>
      <c r="V203" s="824"/>
      <c r="W203" s="464"/>
      <c r="X203" s="465"/>
      <c r="Y203" s="825"/>
      <c r="Z203" s="478"/>
      <c r="AA203" s="818">
        <v>7.0000000000000007E-2</v>
      </c>
      <c r="AB203" s="818">
        <v>0.4</v>
      </c>
      <c r="AC203" s="819" t="s">
        <v>666</v>
      </c>
      <c r="AD203" s="820" t="s">
        <v>669</v>
      </c>
      <c r="AE203" s="821" t="s">
        <v>670</v>
      </c>
      <c r="AF203" s="149">
        <v>78</v>
      </c>
      <c r="AG203" s="811" t="s">
        <v>671</v>
      </c>
      <c r="AH203" s="811" t="s">
        <v>671</v>
      </c>
      <c r="AI203" s="811" t="s">
        <v>671</v>
      </c>
      <c r="AJ203" s="812" t="s">
        <v>671</v>
      </c>
      <c r="AK203" s="813"/>
      <c r="AL203" s="806" t="s">
        <v>672</v>
      </c>
      <c r="AM203" s="815"/>
      <c r="AN203" s="806" t="s">
        <v>673</v>
      </c>
      <c r="AO203" s="807">
        <v>45838</v>
      </c>
    </row>
    <row r="204" spans="2:41" ht="18.75" customHeight="1" x14ac:dyDescent="1.35">
      <c r="B204" s="794"/>
      <c r="C204" s="795"/>
      <c r="D204" s="829"/>
      <c r="E204" s="823"/>
      <c r="F204" s="823"/>
      <c r="G204" s="823"/>
      <c r="H204" s="780"/>
      <c r="I204" s="823"/>
      <c r="J204" s="823"/>
      <c r="K204" s="818"/>
      <c r="L204" s="818"/>
      <c r="M204" s="819"/>
      <c r="N204" s="822"/>
      <c r="O204" s="823"/>
      <c r="P204" s="662"/>
      <c r="Q204" s="665"/>
      <c r="R204" s="822"/>
      <c r="S204" s="823"/>
      <c r="T204" s="665"/>
      <c r="U204" s="822"/>
      <c r="V204" s="824"/>
      <c r="W204" s="464"/>
      <c r="X204" s="465"/>
      <c r="Y204" s="825"/>
      <c r="Z204" s="304"/>
      <c r="AA204" s="818"/>
      <c r="AB204" s="818"/>
      <c r="AC204" s="819"/>
      <c r="AD204" s="820"/>
      <c r="AE204" s="821"/>
      <c r="AF204" s="149"/>
      <c r="AG204" s="811"/>
      <c r="AH204" s="811"/>
      <c r="AI204" s="811"/>
      <c r="AJ204" s="812"/>
      <c r="AK204" s="814"/>
      <c r="AL204" s="806"/>
      <c r="AM204" s="816"/>
      <c r="AN204" s="806"/>
      <c r="AO204" s="807"/>
    </row>
    <row r="205" spans="2:41" ht="165" customHeight="1" x14ac:dyDescent="1.35">
      <c r="B205" s="794"/>
      <c r="C205" s="795"/>
      <c r="D205" s="830"/>
      <c r="E205" s="823"/>
      <c r="F205" s="823"/>
      <c r="G205" s="823"/>
      <c r="H205" s="780"/>
      <c r="I205" s="823"/>
      <c r="J205" s="823"/>
      <c r="K205" s="818"/>
      <c r="L205" s="818"/>
      <c r="M205" s="819"/>
      <c r="N205" s="479"/>
      <c r="O205" s="823"/>
      <c r="P205" s="662"/>
      <c r="Q205" s="88"/>
      <c r="R205" s="479"/>
      <c r="S205" s="823"/>
      <c r="T205" s="85"/>
      <c r="U205" s="479"/>
      <c r="V205" s="824"/>
      <c r="W205" s="464"/>
      <c r="X205" s="465"/>
      <c r="Y205" s="825"/>
      <c r="Z205" s="480"/>
      <c r="AA205" s="818"/>
      <c r="AB205" s="818"/>
      <c r="AC205" s="819"/>
      <c r="AD205" s="820"/>
      <c r="AE205" s="821"/>
      <c r="AF205" s="149"/>
      <c r="AG205" s="811"/>
      <c r="AH205" s="811"/>
      <c r="AI205" s="811"/>
      <c r="AJ205" s="812"/>
      <c r="AK205" s="150"/>
      <c r="AL205" s="806"/>
      <c r="AM205" s="817"/>
      <c r="AN205" s="806"/>
      <c r="AO205" s="807"/>
    </row>
    <row r="206" spans="2:41" ht="48" hidden="1" customHeight="1" x14ac:dyDescent="1.35">
      <c r="B206" s="322"/>
      <c r="C206" s="582"/>
      <c r="D206" s="473"/>
      <c r="E206" s="312"/>
      <c r="F206" s="312"/>
      <c r="G206" s="312"/>
      <c r="H206" s="312"/>
      <c r="I206" s="312"/>
      <c r="J206" s="312"/>
      <c r="K206" s="312"/>
      <c r="L206" s="312"/>
      <c r="M206" s="312"/>
      <c r="N206" s="481"/>
      <c r="O206" s="311">
        <f>20%-(20%*40%)</f>
        <v>0.12</v>
      </c>
      <c r="P206" s="311"/>
      <c r="Q206" s="311"/>
      <c r="R206" s="481"/>
      <c r="S206" s="312"/>
      <c r="T206" s="312"/>
      <c r="U206" s="481"/>
      <c r="V206" s="311">
        <f>12%-(12%*40%)</f>
        <v>7.1999999999999995E-2</v>
      </c>
      <c r="W206" s="313"/>
      <c r="X206" s="314"/>
      <c r="Y206" s="477"/>
      <c r="Z206" s="477"/>
      <c r="AA206" s="600"/>
      <c r="AB206" s="600"/>
      <c r="AC206" s="600"/>
      <c r="AD206" s="421"/>
      <c r="AE206" s="482"/>
      <c r="AF206" s="483"/>
      <c r="AG206" s="482"/>
      <c r="AH206" s="482"/>
      <c r="AI206" s="482"/>
      <c r="AJ206" s="482"/>
      <c r="AK206" s="482"/>
      <c r="AL206" s="421"/>
      <c r="AM206" s="421"/>
      <c r="AN206" s="421"/>
    </row>
    <row r="207" spans="2:41" ht="111.75" customHeight="1" x14ac:dyDescent="0.7">
      <c r="B207" s="715" t="s">
        <v>674</v>
      </c>
      <c r="C207" s="778" t="s">
        <v>675</v>
      </c>
      <c r="D207" s="779">
        <v>1</v>
      </c>
      <c r="E207" s="725" t="s">
        <v>676</v>
      </c>
      <c r="F207" s="725"/>
      <c r="G207" s="725"/>
      <c r="H207" s="808" t="s">
        <v>77</v>
      </c>
      <c r="I207" s="725" t="s">
        <v>652</v>
      </c>
      <c r="J207" s="725" t="s">
        <v>653</v>
      </c>
      <c r="K207" s="764">
        <v>0.6</v>
      </c>
      <c r="L207" s="764">
        <v>0.8</v>
      </c>
      <c r="M207" s="773" t="s">
        <v>41</v>
      </c>
      <c r="N207" s="802">
        <v>52</v>
      </c>
      <c r="O207" s="733" t="s">
        <v>677</v>
      </c>
      <c r="P207" s="311"/>
      <c r="Q207" s="774"/>
      <c r="R207" s="797"/>
      <c r="S207" s="781" t="s">
        <v>678</v>
      </c>
      <c r="T207" s="726"/>
      <c r="U207" s="797"/>
      <c r="V207" s="799"/>
      <c r="W207" s="412"/>
      <c r="X207" s="800"/>
      <c r="Y207" s="786"/>
      <c r="AA207" s="771">
        <v>0.28999999999999998</v>
      </c>
      <c r="AB207" s="771">
        <v>0.8</v>
      </c>
      <c r="AC207" s="792" t="s">
        <v>41</v>
      </c>
      <c r="AD207" s="766" t="s">
        <v>51</v>
      </c>
      <c r="AE207" s="794" t="s">
        <v>679</v>
      </c>
      <c r="AF207" s="484"/>
      <c r="AG207" s="789" t="s">
        <v>680</v>
      </c>
      <c r="AH207" s="789" t="s">
        <v>681</v>
      </c>
      <c r="AI207" s="790" t="s">
        <v>682</v>
      </c>
      <c r="AJ207" s="616" t="s">
        <v>683</v>
      </c>
      <c r="AK207" s="653"/>
      <c r="AL207" s="784" t="s">
        <v>684</v>
      </c>
      <c r="AM207" s="786"/>
      <c r="AN207" s="784" t="s">
        <v>685</v>
      </c>
      <c r="AO207" s="786"/>
    </row>
    <row r="208" spans="2:41" ht="111.75" customHeight="1" x14ac:dyDescent="0.7">
      <c r="B208" s="715"/>
      <c r="C208" s="778"/>
      <c r="D208" s="779"/>
      <c r="E208" s="725"/>
      <c r="F208" s="725"/>
      <c r="G208" s="725"/>
      <c r="H208" s="809"/>
      <c r="I208" s="725"/>
      <c r="J208" s="725"/>
      <c r="K208" s="764"/>
      <c r="L208" s="764"/>
      <c r="M208" s="773"/>
      <c r="N208" s="803"/>
      <c r="O208" s="733"/>
      <c r="P208" s="311"/>
      <c r="Q208" s="775"/>
      <c r="R208" s="797"/>
      <c r="S208" s="781"/>
      <c r="T208" s="770"/>
      <c r="U208" s="797"/>
      <c r="V208" s="799"/>
      <c r="W208" s="412"/>
      <c r="X208" s="800"/>
      <c r="Y208" s="786"/>
      <c r="AA208" s="772"/>
      <c r="AB208" s="772"/>
      <c r="AC208" s="793"/>
      <c r="AD208" s="767"/>
      <c r="AE208" s="795"/>
      <c r="AF208" s="112">
        <v>79</v>
      </c>
      <c r="AG208" s="654"/>
      <c r="AH208" s="654"/>
      <c r="AI208" s="616"/>
      <c r="AJ208" s="616"/>
      <c r="AK208" s="654"/>
      <c r="AL208" s="618"/>
      <c r="AM208" s="786"/>
      <c r="AN208" s="618"/>
      <c r="AO208" s="786"/>
    </row>
    <row r="209" spans="2:41" ht="111.75" customHeight="1" x14ac:dyDescent="0.7">
      <c r="B209" s="715"/>
      <c r="C209" s="778"/>
      <c r="D209" s="779"/>
      <c r="E209" s="725"/>
      <c r="F209" s="725"/>
      <c r="G209" s="725"/>
      <c r="H209" s="809"/>
      <c r="I209" s="725"/>
      <c r="J209" s="725"/>
      <c r="K209" s="764"/>
      <c r="L209" s="764"/>
      <c r="M209" s="773"/>
      <c r="N209" s="803"/>
      <c r="O209" s="733"/>
      <c r="P209" s="311"/>
      <c r="Q209" s="775"/>
      <c r="R209" s="797"/>
      <c r="S209" s="781"/>
      <c r="T209" s="770"/>
      <c r="U209" s="797"/>
      <c r="V209" s="799"/>
      <c r="W209" s="412"/>
      <c r="X209" s="800"/>
      <c r="Y209" s="786"/>
      <c r="AA209" s="772"/>
      <c r="AB209" s="772"/>
      <c r="AC209" s="793"/>
      <c r="AD209" s="767"/>
      <c r="AE209" s="795"/>
      <c r="AF209" s="112">
        <v>80</v>
      </c>
      <c r="AG209" s="654"/>
      <c r="AH209" s="654"/>
      <c r="AI209" s="616"/>
      <c r="AJ209" s="616"/>
      <c r="AK209" s="654"/>
      <c r="AL209" s="618"/>
      <c r="AM209" s="786"/>
      <c r="AN209" s="618"/>
      <c r="AO209" s="786"/>
    </row>
    <row r="210" spans="2:41" ht="145.5" customHeight="1" x14ac:dyDescent="0.7">
      <c r="B210" s="715"/>
      <c r="C210" s="778"/>
      <c r="D210" s="779"/>
      <c r="E210" s="725"/>
      <c r="F210" s="725"/>
      <c r="G210" s="725"/>
      <c r="H210" s="810"/>
      <c r="I210" s="725"/>
      <c r="J210" s="725"/>
      <c r="K210" s="764"/>
      <c r="L210" s="764"/>
      <c r="M210" s="773"/>
      <c r="N210" s="804"/>
      <c r="O210" s="805"/>
      <c r="P210" s="452"/>
      <c r="Q210" s="776"/>
      <c r="R210" s="798"/>
      <c r="S210" s="796"/>
      <c r="T210" s="727"/>
      <c r="U210" s="798"/>
      <c r="V210" s="774"/>
      <c r="W210" s="412"/>
      <c r="X210" s="801"/>
      <c r="Y210" s="787"/>
      <c r="AA210" s="791"/>
      <c r="AB210" s="791"/>
      <c r="AC210" s="793"/>
      <c r="AD210" s="767"/>
      <c r="AE210" s="681"/>
      <c r="AF210" s="112"/>
      <c r="AG210" s="655"/>
      <c r="AH210" s="655"/>
      <c r="AI210" s="653"/>
      <c r="AJ210" s="653"/>
      <c r="AK210" s="655"/>
      <c r="AL210" s="785"/>
      <c r="AM210" s="787"/>
      <c r="AN210" s="785"/>
      <c r="AO210" s="787"/>
    </row>
    <row r="211" spans="2:41" ht="126.75" customHeight="1" x14ac:dyDescent="0.7">
      <c r="B211" s="715" t="s">
        <v>674</v>
      </c>
      <c r="C211" s="778" t="s">
        <v>675</v>
      </c>
      <c r="D211" s="779">
        <v>2</v>
      </c>
      <c r="E211" s="725" t="s">
        <v>686</v>
      </c>
      <c r="F211" s="725"/>
      <c r="G211" s="725"/>
      <c r="H211" s="780" t="s">
        <v>62</v>
      </c>
      <c r="I211" s="725" t="s">
        <v>687</v>
      </c>
      <c r="J211" s="788" t="s">
        <v>688</v>
      </c>
      <c r="K211" s="771">
        <v>0.8</v>
      </c>
      <c r="L211" s="771">
        <v>0.4</v>
      </c>
      <c r="M211" s="773" t="s">
        <v>41</v>
      </c>
      <c r="N211" s="732">
        <v>53</v>
      </c>
      <c r="O211" s="733" t="s">
        <v>689</v>
      </c>
      <c r="P211" s="311"/>
      <c r="Q211" s="774"/>
      <c r="R211" s="728"/>
      <c r="S211" s="725"/>
      <c r="T211" s="726"/>
      <c r="U211" s="728"/>
      <c r="V211" s="725"/>
      <c r="W211" s="313"/>
      <c r="X211" s="728"/>
      <c r="Y211" s="725"/>
      <c r="Z211" s="477"/>
      <c r="AA211" s="764">
        <v>0.48</v>
      </c>
      <c r="AB211" s="764">
        <v>0.4</v>
      </c>
      <c r="AC211" s="765" t="s">
        <v>41</v>
      </c>
      <c r="AD211" s="766" t="s">
        <v>51</v>
      </c>
      <c r="AE211" s="782" t="s">
        <v>690</v>
      </c>
      <c r="AF211" s="201"/>
      <c r="AG211" s="754">
        <v>45931</v>
      </c>
      <c r="AH211" s="754">
        <v>46022</v>
      </c>
      <c r="AI211" s="757" t="s">
        <v>691</v>
      </c>
      <c r="AJ211" s="716" t="s">
        <v>683</v>
      </c>
      <c r="AK211" s="716"/>
      <c r="AL211" s="761" t="s">
        <v>692</v>
      </c>
      <c r="AM211" s="719"/>
      <c r="AN211" s="738" t="s">
        <v>673</v>
      </c>
      <c r="AO211" s="738"/>
    </row>
    <row r="212" spans="2:41" ht="126.75" customHeight="1" x14ac:dyDescent="0.7">
      <c r="B212" s="715"/>
      <c r="C212" s="778"/>
      <c r="D212" s="779"/>
      <c r="E212" s="725"/>
      <c r="F212" s="725"/>
      <c r="G212" s="725"/>
      <c r="H212" s="780"/>
      <c r="I212" s="725"/>
      <c r="J212" s="781"/>
      <c r="K212" s="772"/>
      <c r="L212" s="772"/>
      <c r="M212" s="773"/>
      <c r="N212" s="732"/>
      <c r="O212" s="733"/>
      <c r="P212" s="311"/>
      <c r="Q212" s="775"/>
      <c r="R212" s="729"/>
      <c r="S212" s="725"/>
      <c r="T212" s="770"/>
      <c r="U212" s="729"/>
      <c r="V212" s="725"/>
      <c r="W212" s="313"/>
      <c r="X212" s="729"/>
      <c r="Y212" s="725"/>
      <c r="Z212" s="477"/>
      <c r="AA212" s="764"/>
      <c r="AB212" s="764"/>
      <c r="AC212" s="765"/>
      <c r="AD212" s="767"/>
      <c r="AE212" s="783"/>
      <c r="AF212" s="203">
        <v>81</v>
      </c>
      <c r="AG212" s="755"/>
      <c r="AH212" s="755"/>
      <c r="AI212" s="758"/>
      <c r="AJ212" s="760"/>
      <c r="AK212" s="760"/>
      <c r="AL212" s="762"/>
      <c r="AM212" s="719"/>
      <c r="AN212" s="739"/>
      <c r="AO212" s="739"/>
    </row>
    <row r="213" spans="2:41" ht="258" customHeight="1" x14ac:dyDescent="0.7">
      <c r="B213" s="715"/>
      <c r="C213" s="778"/>
      <c r="D213" s="779"/>
      <c r="E213" s="725"/>
      <c r="F213" s="725"/>
      <c r="G213" s="725"/>
      <c r="H213" s="780"/>
      <c r="I213" s="725"/>
      <c r="J213" s="781"/>
      <c r="K213" s="772"/>
      <c r="L213" s="772"/>
      <c r="M213" s="773"/>
      <c r="N213" s="732"/>
      <c r="O213" s="733"/>
      <c r="P213" s="311"/>
      <c r="Q213" s="776"/>
      <c r="R213" s="729"/>
      <c r="S213" s="725"/>
      <c r="T213" s="727"/>
      <c r="U213" s="729"/>
      <c r="V213" s="725"/>
      <c r="W213" s="313"/>
      <c r="X213" s="729"/>
      <c r="Y213" s="725"/>
      <c r="Z213" s="477"/>
      <c r="AA213" s="764"/>
      <c r="AB213" s="764"/>
      <c r="AC213" s="765"/>
      <c r="AD213" s="768"/>
      <c r="AE213" s="783"/>
      <c r="AF213" s="203">
        <v>82</v>
      </c>
      <c r="AG213" s="756"/>
      <c r="AH213" s="756"/>
      <c r="AI213" s="759"/>
      <c r="AJ213" s="717"/>
      <c r="AK213" s="717"/>
      <c r="AL213" s="763"/>
      <c r="AM213" s="719"/>
      <c r="AN213" s="740"/>
      <c r="AO213" s="740"/>
    </row>
    <row r="214" spans="2:41" ht="134.25" customHeight="1" x14ac:dyDescent="0.7">
      <c r="B214" s="715" t="s">
        <v>674</v>
      </c>
      <c r="C214" s="778" t="s">
        <v>675</v>
      </c>
      <c r="D214" s="779">
        <v>3</v>
      </c>
      <c r="E214" s="725" t="s">
        <v>693</v>
      </c>
      <c r="F214" s="725"/>
      <c r="G214" s="725"/>
      <c r="H214" s="780" t="s">
        <v>62</v>
      </c>
      <c r="I214" s="725" t="s">
        <v>694</v>
      </c>
      <c r="J214" s="781" t="s">
        <v>695</v>
      </c>
      <c r="K214" s="771">
        <v>0.8</v>
      </c>
      <c r="L214" s="771">
        <v>0.4</v>
      </c>
      <c r="M214" s="773" t="s">
        <v>41</v>
      </c>
      <c r="N214" s="732">
        <v>54</v>
      </c>
      <c r="O214" s="733" t="s">
        <v>696</v>
      </c>
      <c r="P214" s="311"/>
      <c r="Q214" s="774"/>
      <c r="R214" s="777">
        <v>34</v>
      </c>
      <c r="S214" s="725" t="s">
        <v>697</v>
      </c>
      <c r="T214" s="726"/>
      <c r="U214" s="728"/>
      <c r="V214" s="725"/>
      <c r="W214" s="313"/>
      <c r="X214" s="728"/>
      <c r="Y214" s="725"/>
      <c r="Z214" s="477"/>
      <c r="AA214" s="764">
        <v>0.34</v>
      </c>
      <c r="AB214" s="764">
        <v>0.4</v>
      </c>
      <c r="AC214" s="765" t="s">
        <v>41</v>
      </c>
      <c r="AD214" s="766" t="s">
        <v>51</v>
      </c>
      <c r="AE214" s="769" t="s">
        <v>698</v>
      </c>
      <c r="AF214" s="201">
        <v>83</v>
      </c>
      <c r="AG214" s="754" t="s">
        <v>680</v>
      </c>
      <c r="AH214" s="754" t="s">
        <v>680</v>
      </c>
      <c r="AI214" s="757" t="s">
        <v>699</v>
      </c>
      <c r="AJ214" s="716" t="s">
        <v>683</v>
      </c>
      <c r="AK214" s="716"/>
      <c r="AL214" s="761" t="s">
        <v>700</v>
      </c>
      <c r="AM214" s="719"/>
      <c r="AN214" s="738" t="s">
        <v>57</v>
      </c>
      <c r="AO214" s="738"/>
    </row>
    <row r="215" spans="2:41" ht="134.25" customHeight="1" x14ac:dyDescent="0.7">
      <c r="B215" s="715"/>
      <c r="C215" s="778"/>
      <c r="D215" s="779"/>
      <c r="E215" s="725"/>
      <c r="F215" s="725"/>
      <c r="G215" s="725"/>
      <c r="H215" s="780"/>
      <c r="I215" s="725"/>
      <c r="J215" s="781"/>
      <c r="K215" s="772"/>
      <c r="L215" s="772"/>
      <c r="M215" s="773"/>
      <c r="N215" s="732"/>
      <c r="O215" s="733"/>
      <c r="P215" s="311"/>
      <c r="Q215" s="775"/>
      <c r="R215" s="777"/>
      <c r="S215" s="725"/>
      <c r="T215" s="770"/>
      <c r="U215" s="729"/>
      <c r="V215" s="725"/>
      <c r="W215" s="313"/>
      <c r="X215" s="729"/>
      <c r="Y215" s="725"/>
      <c r="Z215" s="477"/>
      <c r="AA215" s="764"/>
      <c r="AB215" s="764"/>
      <c r="AC215" s="765"/>
      <c r="AD215" s="767"/>
      <c r="AE215" s="769"/>
      <c r="AF215" s="203"/>
      <c r="AG215" s="755"/>
      <c r="AH215" s="755"/>
      <c r="AI215" s="758"/>
      <c r="AJ215" s="760"/>
      <c r="AK215" s="760"/>
      <c r="AL215" s="762"/>
      <c r="AM215" s="719"/>
      <c r="AN215" s="739"/>
      <c r="AO215" s="739"/>
    </row>
    <row r="216" spans="2:41" ht="243" customHeight="1" x14ac:dyDescent="0.7">
      <c r="B216" s="715"/>
      <c r="C216" s="778"/>
      <c r="D216" s="779"/>
      <c r="E216" s="725"/>
      <c r="F216" s="725"/>
      <c r="G216" s="725"/>
      <c r="H216" s="780"/>
      <c r="I216" s="725"/>
      <c r="J216" s="781"/>
      <c r="K216" s="772"/>
      <c r="L216" s="772"/>
      <c r="M216" s="773"/>
      <c r="N216" s="732"/>
      <c r="O216" s="733"/>
      <c r="P216" s="311"/>
      <c r="Q216" s="776"/>
      <c r="R216" s="777"/>
      <c r="S216" s="725"/>
      <c r="T216" s="727"/>
      <c r="U216" s="729"/>
      <c r="V216" s="725"/>
      <c r="W216" s="313"/>
      <c r="X216" s="729"/>
      <c r="Y216" s="725"/>
      <c r="Z216" s="477"/>
      <c r="AA216" s="764"/>
      <c r="AB216" s="764"/>
      <c r="AC216" s="765"/>
      <c r="AD216" s="768"/>
      <c r="AE216" s="769"/>
      <c r="AF216" s="205">
        <v>84</v>
      </c>
      <c r="AG216" s="756"/>
      <c r="AH216" s="756"/>
      <c r="AI216" s="759"/>
      <c r="AJ216" s="717"/>
      <c r="AK216" s="717"/>
      <c r="AL216" s="763"/>
      <c r="AM216" s="719"/>
      <c r="AN216" s="740"/>
      <c r="AO216" s="740"/>
    </row>
    <row r="217" spans="2:41" ht="243" customHeight="1" x14ac:dyDescent="0.7">
      <c r="B217" s="741" t="s">
        <v>701</v>
      </c>
      <c r="C217" s="742" t="s">
        <v>702</v>
      </c>
      <c r="D217" s="743">
        <v>1</v>
      </c>
      <c r="E217" s="744" t="s">
        <v>703</v>
      </c>
      <c r="F217" s="745"/>
      <c r="G217" s="746"/>
      <c r="H217" s="750" t="s">
        <v>704</v>
      </c>
      <c r="I217" s="750" t="s">
        <v>705</v>
      </c>
      <c r="J217" s="750" t="s">
        <v>706</v>
      </c>
      <c r="K217" s="752">
        <v>0.8</v>
      </c>
      <c r="L217" s="720">
        <v>0.8</v>
      </c>
      <c r="M217" s="730" t="s">
        <v>41</v>
      </c>
      <c r="N217" s="732">
        <v>55</v>
      </c>
      <c r="O217" s="733" t="s">
        <v>707</v>
      </c>
      <c r="P217" s="300"/>
      <c r="Q217" s="734"/>
      <c r="R217" s="736"/>
      <c r="S217" s="725"/>
      <c r="T217" s="726"/>
      <c r="U217" s="728"/>
      <c r="V217" s="725"/>
      <c r="W217" s="313"/>
      <c r="X217" s="728"/>
      <c r="Y217" s="725"/>
      <c r="AA217" s="720">
        <v>0.4</v>
      </c>
      <c r="AB217" s="720">
        <v>0.8</v>
      </c>
      <c r="AC217" s="722" t="s">
        <v>41</v>
      </c>
      <c r="AD217" s="724" t="s">
        <v>51</v>
      </c>
      <c r="AE217" s="715" t="s">
        <v>708</v>
      </c>
      <c r="AF217" s="345">
        <v>85</v>
      </c>
      <c r="AG217" s="714" t="s">
        <v>709</v>
      </c>
      <c r="AH217" s="714">
        <v>45657</v>
      </c>
      <c r="AI217" s="714" t="s">
        <v>710</v>
      </c>
      <c r="AJ217" s="715" t="s">
        <v>711</v>
      </c>
      <c r="AK217" s="716"/>
      <c r="AL217" s="718" t="s">
        <v>712</v>
      </c>
      <c r="AM217" s="719"/>
      <c r="AN217" s="709" t="s">
        <v>713</v>
      </c>
      <c r="AO217" s="709"/>
    </row>
    <row r="218" spans="2:41" ht="243" customHeight="1" x14ac:dyDescent="0.7">
      <c r="B218" s="741"/>
      <c r="C218" s="742"/>
      <c r="D218" s="743"/>
      <c r="E218" s="747"/>
      <c r="F218" s="748"/>
      <c r="G218" s="749"/>
      <c r="H218" s="751"/>
      <c r="I218" s="751"/>
      <c r="J218" s="751"/>
      <c r="K218" s="753"/>
      <c r="L218" s="721"/>
      <c r="M218" s="731"/>
      <c r="N218" s="732"/>
      <c r="O218" s="733"/>
      <c r="P218" s="300"/>
      <c r="Q218" s="735"/>
      <c r="R218" s="737"/>
      <c r="S218" s="725"/>
      <c r="T218" s="727"/>
      <c r="U218" s="729"/>
      <c r="V218" s="725"/>
      <c r="W218" s="313"/>
      <c r="X218" s="729"/>
      <c r="Y218" s="725"/>
      <c r="AA218" s="721"/>
      <c r="AB218" s="721"/>
      <c r="AC218" s="723"/>
      <c r="AD218" s="724"/>
      <c r="AE218" s="715"/>
      <c r="AF218" s="345"/>
      <c r="AG218" s="714"/>
      <c r="AH218" s="714"/>
      <c r="AI218" s="714"/>
      <c r="AJ218" s="715"/>
      <c r="AK218" s="717"/>
      <c r="AL218" s="718"/>
      <c r="AM218" s="719"/>
      <c r="AN218" s="709"/>
      <c r="AO218" s="709"/>
    </row>
    <row r="219" spans="2:41" ht="243" customHeight="1" x14ac:dyDescent="1.1000000000000001">
      <c r="B219" s="485"/>
      <c r="C219" s="584"/>
      <c r="D219" s="486"/>
      <c r="E219" s="435"/>
      <c r="F219" s="435"/>
      <c r="G219" s="435"/>
      <c r="H219" s="325"/>
      <c r="I219" s="435"/>
      <c r="J219" s="487"/>
      <c r="K219" s="338"/>
      <c r="L219" s="338"/>
      <c r="M219" s="488"/>
      <c r="N219" s="489"/>
      <c r="O219" s="300"/>
      <c r="P219" s="300"/>
      <c r="Q219" s="300"/>
      <c r="R219" s="490"/>
      <c r="S219" s="435"/>
      <c r="T219" s="301"/>
      <c r="U219" s="490"/>
      <c r="V219" s="435"/>
      <c r="W219" s="412"/>
      <c r="X219" s="490"/>
      <c r="Y219" s="435"/>
      <c r="AA219" s="601"/>
      <c r="AB219" s="601"/>
      <c r="AC219" s="602"/>
      <c r="AD219" s="491"/>
      <c r="AE219" s="442"/>
      <c r="AF219" s="443"/>
      <c r="AG219" s="445"/>
      <c r="AH219" s="445"/>
      <c r="AI219" s="446"/>
      <c r="AJ219" s="443"/>
      <c r="AK219" s="443"/>
      <c r="AL219" s="492"/>
      <c r="AM219" s="493"/>
      <c r="AN219" s="450"/>
      <c r="AO219" s="450"/>
    </row>
    <row r="220" spans="2:41" ht="45.75" customHeight="1" x14ac:dyDescent="0.7">
      <c r="B220" s="702" t="s">
        <v>5</v>
      </c>
      <c r="C220" s="703" t="s">
        <v>6</v>
      </c>
      <c r="D220" s="704" t="s">
        <v>283</v>
      </c>
      <c r="E220" s="707" t="s">
        <v>8</v>
      </c>
      <c r="F220" s="707"/>
      <c r="G220" s="707" t="s">
        <v>714</v>
      </c>
      <c r="H220" s="708" t="s">
        <v>9</v>
      </c>
      <c r="I220" s="707" t="s">
        <v>715</v>
      </c>
      <c r="J220" s="707" t="s">
        <v>716</v>
      </c>
      <c r="K220" s="692" t="s">
        <v>27</v>
      </c>
      <c r="L220" s="692" t="s">
        <v>28</v>
      </c>
      <c r="M220" s="710"/>
      <c r="N220" s="494"/>
      <c r="O220" s="696" t="s">
        <v>14</v>
      </c>
      <c r="P220" s="495"/>
      <c r="Q220" s="495"/>
      <c r="R220" s="494"/>
      <c r="S220" s="696" t="s">
        <v>16</v>
      </c>
      <c r="T220" s="495"/>
      <c r="U220" s="494"/>
      <c r="V220" s="696" t="s">
        <v>17</v>
      </c>
      <c r="W220" s="496"/>
      <c r="X220" s="497"/>
      <c r="Y220" s="697" t="s">
        <v>18</v>
      </c>
      <c r="Z220" s="498"/>
      <c r="AA220" s="692" t="s">
        <v>27</v>
      </c>
      <c r="AB220" s="692" t="s">
        <v>28</v>
      </c>
      <c r="AC220" s="712"/>
      <c r="AD220" s="713"/>
      <c r="AE220" s="693" t="s">
        <v>29</v>
      </c>
      <c r="AF220" s="126"/>
      <c r="AG220" s="693" t="s">
        <v>30</v>
      </c>
      <c r="AH220" s="693" t="s">
        <v>31</v>
      </c>
      <c r="AI220" s="694"/>
      <c r="AJ220" s="700"/>
      <c r="AK220" s="128"/>
      <c r="AL220" s="686" t="s">
        <v>32</v>
      </c>
      <c r="AM220" s="686" t="s">
        <v>33</v>
      </c>
      <c r="AN220" s="686" t="s">
        <v>22</v>
      </c>
      <c r="AO220" s="689"/>
    </row>
    <row r="221" spans="2:41" ht="45.75" customHeight="1" x14ac:dyDescent="0.7">
      <c r="B221" s="702"/>
      <c r="C221" s="703"/>
      <c r="D221" s="705"/>
      <c r="E221" s="707"/>
      <c r="F221" s="707"/>
      <c r="G221" s="707"/>
      <c r="H221" s="708"/>
      <c r="I221" s="707"/>
      <c r="J221" s="707"/>
      <c r="K221" s="692"/>
      <c r="L221" s="692"/>
      <c r="M221" s="710"/>
      <c r="N221" s="494"/>
      <c r="O221" s="696"/>
      <c r="P221" s="495"/>
      <c r="Q221" s="495"/>
      <c r="R221" s="494"/>
      <c r="S221" s="696"/>
      <c r="T221" s="495"/>
      <c r="U221" s="494"/>
      <c r="V221" s="696"/>
      <c r="W221" s="499"/>
      <c r="X221" s="500"/>
      <c r="Y221" s="698"/>
      <c r="Z221" s="501"/>
      <c r="AA221" s="692"/>
      <c r="AB221" s="692"/>
      <c r="AC221" s="712"/>
      <c r="AD221" s="713"/>
      <c r="AE221" s="694"/>
      <c r="AF221" s="502"/>
      <c r="AG221" s="694"/>
      <c r="AH221" s="694"/>
      <c r="AI221" s="694"/>
      <c r="AJ221" s="700"/>
      <c r="AK221" s="128"/>
      <c r="AL221" s="687"/>
      <c r="AM221" s="687"/>
      <c r="AN221" s="687"/>
      <c r="AO221" s="690"/>
    </row>
    <row r="222" spans="2:41" ht="408.75" customHeight="1" x14ac:dyDescent="0.7">
      <c r="B222" s="702" t="s">
        <v>26</v>
      </c>
      <c r="C222" s="703" t="s">
        <v>26</v>
      </c>
      <c r="D222" s="706"/>
      <c r="E222" s="707"/>
      <c r="F222" s="707"/>
      <c r="G222" s="707"/>
      <c r="H222" s="708"/>
      <c r="I222" s="707"/>
      <c r="J222" s="707"/>
      <c r="K222" s="692"/>
      <c r="L222" s="692"/>
      <c r="M222" s="711"/>
      <c r="N222" s="494"/>
      <c r="O222" s="696"/>
      <c r="P222" s="495"/>
      <c r="Q222" s="495"/>
      <c r="R222" s="494"/>
      <c r="S222" s="696"/>
      <c r="T222" s="495"/>
      <c r="U222" s="494"/>
      <c r="V222" s="696"/>
      <c r="W222" s="503"/>
      <c r="X222" s="504"/>
      <c r="Y222" s="699"/>
      <c r="Z222" s="505"/>
      <c r="AA222" s="692"/>
      <c r="AB222" s="692"/>
      <c r="AC222" s="712"/>
      <c r="AD222" s="713"/>
      <c r="AE222" s="695"/>
      <c r="AF222" s="127"/>
      <c r="AG222" s="695"/>
      <c r="AH222" s="695"/>
      <c r="AI222" s="695"/>
      <c r="AJ222" s="701"/>
      <c r="AK222" s="506"/>
      <c r="AL222" s="688"/>
      <c r="AM222" s="688"/>
      <c r="AN222" s="688"/>
      <c r="AO222" s="691"/>
    </row>
    <row r="223" spans="2:41" ht="409.6" customHeight="1" x14ac:dyDescent="0.7">
      <c r="B223" s="638" t="s">
        <v>355</v>
      </c>
      <c r="C223" s="652" t="s">
        <v>356</v>
      </c>
      <c r="D223" s="640">
        <v>1</v>
      </c>
      <c r="E223" s="643" t="s">
        <v>717</v>
      </c>
      <c r="F223" s="643"/>
      <c r="G223" s="644" t="s">
        <v>718</v>
      </c>
      <c r="H223" s="637" t="s">
        <v>719</v>
      </c>
      <c r="I223" s="643" t="s">
        <v>720</v>
      </c>
      <c r="J223" s="643" t="s">
        <v>721</v>
      </c>
      <c r="K223" s="676">
        <v>1</v>
      </c>
      <c r="L223" s="676">
        <v>1</v>
      </c>
      <c r="M223" s="658" t="s">
        <v>90</v>
      </c>
      <c r="N223" s="651">
        <v>56</v>
      </c>
      <c r="O223" s="680" t="s">
        <v>722</v>
      </c>
      <c r="P223" s="643"/>
      <c r="Q223" s="507"/>
      <c r="R223" s="651">
        <v>35</v>
      </c>
      <c r="S223" s="643" t="s">
        <v>723</v>
      </c>
      <c r="T223" s="643"/>
      <c r="U223" s="651">
        <v>16</v>
      </c>
      <c r="V223" s="643" t="s">
        <v>724</v>
      </c>
      <c r="W223" s="683"/>
      <c r="X223" s="508"/>
      <c r="Y223" s="620"/>
      <c r="Z223" s="673"/>
      <c r="AA223" s="676">
        <v>0.21</v>
      </c>
      <c r="AB223" s="676">
        <v>1</v>
      </c>
      <c r="AC223" s="658" t="s">
        <v>90</v>
      </c>
      <c r="AD223" s="645" t="s">
        <v>51</v>
      </c>
      <c r="AE223" s="614" t="s">
        <v>725</v>
      </c>
      <c r="AF223" s="509">
        <v>86</v>
      </c>
      <c r="AG223" s="615">
        <v>45847</v>
      </c>
      <c r="AH223" s="615">
        <v>46008</v>
      </c>
      <c r="AI223" s="510" t="s">
        <v>726</v>
      </c>
      <c r="AJ223" s="616" t="s">
        <v>727</v>
      </c>
      <c r="AK223" s="511"/>
      <c r="AL223" s="617" t="s">
        <v>728</v>
      </c>
      <c r="AM223" s="618" t="s">
        <v>671</v>
      </c>
      <c r="AN223" s="609" t="s">
        <v>729</v>
      </c>
    </row>
    <row r="224" spans="2:41" ht="267.75" customHeight="1" x14ac:dyDescent="0.7">
      <c r="B224" s="638"/>
      <c r="C224" s="652"/>
      <c r="D224" s="641"/>
      <c r="E224" s="643"/>
      <c r="F224" s="643"/>
      <c r="G224" s="644"/>
      <c r="H224" s="637"/>
      <c r="I224" s="643"/>
      <c r="J224" s="643"/>
      <c r="K224" s="666"/>
      <c r="L224" s="666"/>
      <c r="M224" s="658"/>
      <c r="N224" s="651"/>
      <c r="O224" s="680"/>
      <c r="P224" s="643"/>
      <c r="Q224" s="507"/>
      <c r="R224" s="651"/>
      <c r="S224" s="643"/>
      <c r="T224" s="643"/>
      <c r="U224" s="651"/>
      <c r="V224" s="643"/>
      <c r="W224" s="684"/>
      <c r="X224" s="512"/>
      <c r="Y224" s="620"/>
      <c r="Z224" s="674"/>
      <c r="AA224" s="666"/>
      <c r="AB224" s="666"/>
      <c r="AC224" s="658"/>
      <c r="AD224" s="645"/>
      <c r="AE224" s="614"/>
      <c r="AF224" s="509"/>
      <c r="AG224" s="615"/>
      <c r="AH224" s="615"/>
      <c r="AI224" s="513" t="s">
        <v>730</v>
      </c>
      <c r="AJ224" s="616"/>
      <c r="AK224" s="511"/>
      <c r="AL224" s="647"/>
      <c r="AM224" s="618"/>
      <c r="AN224" s="656"/>
    </row>
    <row r="225" spans="2:40" ht="168.75" customHeight="1" x14ac:dyDescent="0.7">
      <c r="B225" s="638"/>
      <c r="C225" s="652"/>
      <c r="D225" s="641"/>
      <c r="E225" s="643"/>
      <c r="F225" s="643"/>
      <c r="G225" s="644"/>
      <c r="H225" s="637"/>
      <c r="I225" s="643"/>
      <c r="J225" s="643"/>
      <c r="K225" s="666"/>
      <c r="L225" s="666"/>
      <c r="M225" s="658"/>
      <c r="N225" s="651"/>
      <c r="O225" s="680"/>
      <c r="P225" s="643"/>
      <c r="Q225" s="507"/>
      <c r="R225" s="651"/>
      <c r="S225" s="643"/>
      <c r="T225" s="643"/>
      <c r="U225" s="651"/>
      <c r="V225" s="643"/>
      <c r="W225" s="684"/>
      <c r="X225" s="512"/>
      <c r="Y225" s="620"/>
      <c r="Z225" s="674"/>
      <c r="AA225" s="666"/>
      <c r="AB225" s="666"/>
      <c r="AC225" s="658"/>
      <c r="AD225" s="645"/>
      <c r="AE225" s="614"/>
      <c r="AF225" s="509"/>
      <c r="AG225" s="615"/>
      <c r="AH225" s="615"/>
      <c r="AI225" s="681" t="s">
        <v>731</v>
      </c>
      <c r="AJ225" s="616"/>
      <c r="AK225" s="511"/>
      <c r="AL225" s="647"/>
      <c r="AM225" s="618"/>
      <c r="AN225" s="656"/>
    </row>
    <row r="226" spans="2:40" ht="168.75" customHeight="1" x14ac:dyDescent="0.7">
      <c r="B226" s="638"/>
      <c r="C226" s="652"/>
      <c r="D226" s="642"/>
      <c r="E226" s="643"/>
      <c r="F226" s="643"/>
      <c r="G226" s="644"/>
      <c r="H226" s="637"/>
      <c r="I226" s="643"/>
      <c r="J226" s="643"/>
      <c r="K226" s="666"/>
      <c r="L226" s="666"/>
      <c r="M226" s="658"/>
      <c r="N226" s="651"/>
      <c r="O226" s="680"/>
      <c r="P226" s="643"/>
      <c r="Q226" s="507"/>
      <c r="R226" s="651"/>
      <c r="S226" s="643"/>
      <c r="T226" s="643"/>
      <c r="U226" s="651"/>
      <c r="V226" s="643"/>
      <c r="W226" s="685"/>
      <c r="X226" s="514"/>
      <c r="Y226" s="620"/>
      <c r="Z226" s="675"/>
      <c r="AA226" s="666"/>
      <c r="AB226" s="666"/>
      <c r="AC226" s="658"/>
      <c r="AD226" s="645"/>
      <c r="AE226" s="614"/>
      <c r="AF226" s="509"/>
      <c r="AG226" s="615"/>
      <c r="AH226" s="615"/>
      <c r="AI226" s="682"/>
      <c r="AJ226" s="616"/>
      <c r="AK226" s="511"/>
      <c r="AL226" s="647"/>
      <c r="AM226" s="618"/>
      <c r="AN226" s="656"/>
    </row>
    <row r="227" spans="2:40" ht="62.25" customHeight="1" x14ac:dyDescent="1.35">
      <c r="B227" s="509"/>
      <c r="C227" s="515"/>
      <c r="D227" s="516"/>
      <c r="E227" s="517"/>
      <c r="F227" s="312"/>
      <c r="G227" s="518"/>
      <c r="H227" s="519"/>
      <c r="I227" s="507"/>
      <c r="J227" s="507"/>
      <c r="K227" s="520"/>
      <c r="L227" s="520"/>
      <c r="M227" s="521"/>
      <c r="N227" s="522"/>
      <c r="O227" s="523">
        <f>100%-(100%*40%)</f>
        <v>0.6</v>
      </c>
      <c r="P227" s="524"/>
      <c r="Q227" s="524"/>
      <c r="R227" s="522"/>
      <c r="S227" s="524">
        <f>60%-(60%*40%)</f>
        <v>0.36</v>
      </c>
      <c r="T227" s="524"/>
      <c r="U227" s="522"/>
      <c r="V227" s="524">
        <f>36%-(36%*40%)</f>
        <v>0.216</v>
      </c>
      <c r="W227" s="525"/>
      <c r="X227" s="526"/>
      <c r="Y227" s="527"/>
      <c r="Z227" s="527"/>
      <c r="AA227" s="520"/>
      <c r="AB227" s="520"/>
      <c r="AC227" s="521"/>
      <c r="AD227" s="528"/>
      <c r="AE227" s="529"/>
      <c r="AF227" s="509"/>
      <c r="AG227" s="530"/>
      <c r="AH227" s="530"/>
      <c r="AI227" s="515"/>
      <c r="AJ227" s="3"/>
      <c r="AL227" s="531"/>
      <c r="AM227" s="477"/>
      <c r="AN227" s="532"/>
    </row>
    <row r="228" spans="2:40" ht="141.75" customHeight="1" x14ac:dyDescent="0.7">
      <c r="B228" s="638" t="s">
        <v>355</v>
      </c>
      <c r="C228" s="652" t="s">
        <v>356</v>
      </c>
      <c r="D228" s="640">
        <v>2</v>
      </c>
      <c r="E228" s="643" t="s">
        <v>732</v>
      </c>
      <c r="F228" s="643"/>
      <c r="G228" s="644" t="s">
        <v>733</v>
      </c>
      <c r="H228" s="637" t="s">
        <v>719</v>
      </c>
      <c r="I228" s="643" t="s">
        <v>734</v>
      </c>
      <c r="J228" s="679" t="s">
        <v>735</v>
      </c>
      <c r="K228" s="676">
        <v>1</v>
      </c>
      <c r="L228" s="676">
        <v>0.6</v>
      </c>
      <c r="M228" s="659" t="s">
        <v>41</v>
      </c>
      <c r="N228" s="651">
        <v>57</v>
      </c>
      <c r="O228" s="680" t="s">
        <v>736</v>
      </c>
      <c r="P228" s="643"/>
      <c r="Q228" s="677"/>
      <c r="R228" s="651">
        <v>36</v>
      </c>
      <c r="S228" s="643" t="s">
        <v>737</v>
      </c>
      <c r="T228" s="643"/>
      <c r="U228" s="651">
        <v>17</v>
      </c>
      <c r="V228" s="669"/>
      <c r="W228" s="670"/>
      <c r="X228" s="533"/>
      <c r="Y228" s="620"/>
      <c r="Z228" s="673"/>
      <c r="AA228" s="676">
        <v>0.36</v>
      </c>
      <c r="AB228" s="676">
        <v>0.6</v>
      </c>
      <c r="AC228" s="650" t="s">
        <v>50</v>
      </c>
      <c r="AD228" s="645" t="s">
        <v>51</v>
      </c>
      <c r="AE228" s="614" t="s">
        <v>738</v>
      </c>
      <c r="AF228" s="509">
        <v>87</v>
      </c>
      <c r="AG228" s="615">
        <v>45847</v>
      </c>
      <c r="AH228" s="615">
        <v>46008</v>
      </c>
      <c r="AI228" s="614" t="s">
        <v>739</v>
      </c>
      <c r="AJ228" s="616" t="s">
        <v>727</v>
      </c>
      <c r="AK228" s="653"/>
      <c r="AL228" s="617" t="s">
        <v>740</v>
      </c>
      <c r="AM228" s="618" t="s">
        <v>671</v>
      </c>
      <c r="AN228" s="609" t="s">
        <v>741</v>
      </c>
    </row>
    <row r="229" spans="2:40" ht="369.75" customHeight="1" x14ac:dyDescent="0.7">
      <c r="B229" s="638"/>
      <c r="C229" s="652"/>
      <c r="D229" s="641"/>
      <c r="E229" s="643"/>
      <c r="F229" s="643"/>
      <c r="G229" s="644"/>
      <c r="H229" s="637"/>
      <c r="I229" s="643"/>
      <c r="J229" s="611"/>
      <c r="K229" s="666"/>
      <c r="L229" s="666"/>
      <c r="M229" s="659"/>
      <c r="N229" s="651"/>
      <c r="O229" s="680"/>
      <c r="P229" s="643"/>
      <c r="Q229" s="678"/>
      <c r="R229" s="651"/>
      <c r="S229" s="643"/>
      <c r="T229" s="643"/>
      <c r="U229" s="651"/>
      <c r="V229" s="669"/>
      <c r="W229" s="671"/>
      <c r="X229" s="534"/>
      <c r="Y229" s="620"/>
      <c r="Z229" s="674"/>
      <c r="AA229" s="666"/>
      <c r="AB229" s="666"/>
      <c r="AC229" s="650"/>
      <c r="AD229" s="645"/>
      <c r="AE229" s="646"/>
      <c r="AF229" s="535"/>
      <c r="AG229" s="638"/>
      <c r="AH229" s="638"/>
      <c r="AI229" s="614"/>
      <c r="AJ229" s="616"/>
      <c r="AK229" s="655"/>
      <c r="AL229" s="647"/>
      <c r="AM229" s="618"/>
      <c r="AN229" s="656"/>
    </row>
    <row r="230" spans="2:40" ht="141.75" customHeight="1" x14ac:dyDescent="0.7">
      <c r="B230" s="638"/>
      <c r="C230" s="652"/>
      <c r="D230" s="641"/>
      <c r="E230" s="643"/>
      <c r="F230" s="643"/>
      <c r="G230" s="644"/>
      <c r="H230" s="637"/>
      <c r="I230" s="643"/>
      <c r="J230" s="611" t="s">
        <v>742</v>
      </c>
      <c r="K230" s="666"/>
      <c r="L230" s="666"/>
      <c r="M230" s="659"/>
      <c r="N230" s="651"/>
      <c r="O230" s="680"/>
      <c r="P230" s="643"/>
      <c r="Q230" s="507"/>
      <c r="R230" s="651"/>
      <c r="S230" s="643"/>
      <c r="T230" s="643"/>
      <c r="U230" s="651"/>
      <c r="V230" s="669"/>
      <c r="W230" s="671"/>
      <c r="X230" s="534"/>
      <c r="Y230" s="620"/>
      <c r="Z230" s="674"/>
      <c r="AA230" s="666"/>
      <c r="AB230" s="666"/>
      <c r="AC230" s="650"/>
      <c r="AD230" s="645"/>
      <c r="AE230" s="646"/>
      <c r="AF230" s="535"/>
      <c r="AG230" s="638"/>
      <c r="AH230" s="638"/>
      <c r="AI230" s="614" t="s">
        <v>743</v>
      </c>
      <c r="AJ230" s="616"/>
      <c r="AK230" s="511"/>
      <c r="AL230" s="647"/>
      <c r="AM230" s="618"/>
      <c r="AN230" s="656"/>
    </row>
    <row r="231" spans="2:40" ht="141.75" customHeight="1" x14ac:dyDescent="0.7">
      <c r="B231" s="638"/>
      <c r="C231" s="652"/>
      <c r="D231" s="642"/>
      <c r="E231" s="643"/>
      <c r="F231" s="643"/>
      <c r="G231" s="644"/>
      <c r="H231" s="637"/>
      <c r="I231" s="643"/>
      <c r="J231" s="611"/>
      <c r="K231" s="666"/>
      <c r="L231" s="666"/>
      <c r="M231" s="659"/>
      <c r="N231" s="651"/>
      <c r="O231" s="680"/>
      <c r="P231" s="643"/>
      <c r="Q231" s="507"/>
      <c r="R231" s="651"/>
      <c r="S231" s="643"/>
      <c r="T231" s="643"/>
      <c r="U231" s="651"/>
      <c r="V231" s="669"/>
      <c r="W231" s="672"/>
      <c r="X231" s="536"/>
      <c r="Y231" s="620"/>
      <c r="Z231" s="675"/>
      <c r="AA231" s="666"/>
      <c r="AB231" s="666"/>
      <c r="AC231" s="650"/>
      <c r="AD231" s="645"/>
      <c r="AE231" s="646"/>
      <c r="AF231" s="535"/>
      <c r="AG231" s="638"/>
      <c r="AH231" s="638"/>
      <c r="AI231" s="614"/>
      <c r="AJ231" s="616"/>
      <c r="AK231" s="511"/>
      <c r="AL231" s="647"/>
      <c r="AM231" s="618"/>
      <c r="AN231" s="656"/>
    </row>
    <row r="232" spans="2:40" ht="0.75" customHeight="1" x14ac:dyDescent="1.35">
      <c r="B232" s="509"/>
      <c r="C232" s="537"/>
      <c r="D232" s="516"/>
      <c r="E232" s="517"/>
      <c r="F232" s="312"/>
      <c r="G232" s="518"/>
      <c r="H232" s="637" t="s">
        <v>719</v>
      </c>
      <c r="I232" s="507"/>
      <c r="J232" s="517"/>
      <c r="K232" s="520"/>
      <c r="L232" s="538"/>
      <c r="M232" s="539"/>
      <c r="N232" s="522">
        <v>5</v>
      </c>
      <c r="O232" s="523">
        <f>100%-(100%*40%)</f>
        <v>0.6</v>
      </c>
      <c r="P232" s="524"/>
      <c r="Q232" s="524"/>
      <c r="R232" s="522">
        <v>5</v>
      </c>
      <c r="S232" s="524">
        <f>60%-(60%*40%)</f>
        <v>0.36</v>
      </c>
      <c r="T232" s="524"/>
      <c r="U232" s="522">
        <v>5</v>
      </c>
      <c r="V232" s="540"/>
      <c r="W232" s="541"/>
      <c r="X232" s="542"/>
      <c r="Y232" s="527"/>
      <c r="Z232" s="527"/>
      <c r="AA232" s="603"/>
      <c r="AB232" s="603"/>
      <c r="AC232" s="519"/>
      <c r="AD232" s="528"/>
      <c r="AE232" s="543"/>
      <c r="AF232" s="535"/>
      <c r="AG232" s="509"/>
      <c r="AH232" s="509"/>
      <c r="AI232" s="515"/>
      <c r="AJ232" s="3"/>
      <c r="AL232" s="531"/>
      <c r="AM232" s="544"/>
      <c r="AN232" s="532"/>
    </row>
    <row r="233" spans="2:40" ht="324" customHeight="1" x14ac:dyDescent="0.7">
      <c r="B233" s="638" t="s">
        <v>355</v>
      </c>
      <c r="C233" s="652" t="s">
        <v>356</v>
      </c>
      <c r="D233" s="640">
        <v>3</v>
      </c>
      <c r="E233" s="643" t="s">
        <v>744</v>
      </c>
      <c r="F233" s="643"/>
      <c r="G233" s="644" t="s">
        <v>745</v>
      </c>
      <c r="H233" s="637"/>
      <c r="I233" s="643" t="s">
        <v>746</v>
      </c>
      <c r="J233" s="517" t="s">
        <v>747</v>
      </c>
      <c r="K233" s="621">
        <v>1</v>
      </c>
      <c r="L233" s="621">
        <v>1</v>
      </c>
      <c r="M233" s="658" t="s">
        <v>90</v>
      </c>
      <c r="N233" s="651">
        <v>58</v>
      </c>
      <c r="O233" s="667" t="s">
        <v>748</v>
      </c>
      <c r="P233" s="662"/>
      <c r="Q233" s="663"/>
      <c r="R233" s="651">
        <v>37</v>
      </c>
      <c r="S233" s="660" t="s">
        <v>749</v>
      </c>
      <c r="T233" s="666"/>
      <c r="U233" s="651">
        <v>18</v>
      </c>
      <c r="V233" s="660"/>
      <c r="W233" s="661"/>
      <c r="X233" s="545"/>
      <c r="Y233" s="620"/>
      <c r="Z233" s="620"/>
      <c r="AA233" s="621">
        <v>0.6</v>
      </c>
      <c r="AB233" s="621">
        <v>0.75</v>
      </c>
      <c r="AC233" s="659" t="s">
        <v>41</v>
      </c>
      <c r="AD233" s="645" t="s">
        <v>51</v>
      </c>
      <c r="AE233" s="614" t="s">
        <v>750</v>
      </c>
      <c r="AF233" s="509">
        <v>88</v>
      </c>
      <c r="AG233" s="615">
        <v>45847</v>
      </c>
      <c r="AH233" s="615">
        <v>46006</v>
      </c>
      <c r="AI233" s="546" t="s">
        <v>751</v>
      </c>
      <c r="AJ233" s="616" t="s">
        <v>727</v>
      </c>
      <c r="AK233" s="653"/>
      <c r="AL233" s="617" t="s">
        <v>752</v>
      </c>
      <c r="AM233" s="618" t="s">
        <v>671</v>
      </c>
      <c r="AN233" s="609" t="s">
        <v>753</v>
      </c>
    </row>
    <row r="234" spans="2:40" ht="286.5" customHeight="1" x14ac:dyDescent="0.7">
      <c r="B234" s="638"/>
      <c r="C234" s="652"/>
      <c r="D234" s="641"/>
      <c r="E234" s="643"/>
      <c r="F234" s="643"/>
      <c r="G234" s="644"/>
      <c r="H234" s="637"/>
      <c r="I234" s="643"/>
      <c r="J234" s="517" t="s">
        <v>754</v>
      </c>
      <c r="K234" s="621"/>
      <c r="L234" s="621"/>
      <c r="M234" s="658"/>
      <c r="N234" s="651"/>
      <c r="O234" s="668"/>
      <c r="P234" s="662"/>
      <c r="Q234" s="664"/>
      <c r="R234" s="651"/>
      <c r="S234" s="660"/>
      <c r="T234" s="666"/>
      <c r="U234" s="651"/>
      <c r="V234" s="660"/>
      <c r="W234" s="661"/>
      <c r="X234" s="545"/>
      <c r="Y234" s="620"/>
      <c r="Z234" s="620"/>
      <c r="AA234" s="621"/>
      <c r="AB234" s="621"/>
      <c r="AC234" s="659"/>
      <c r="AD234" s="645"/>
      <c r="AE234" s="646"/>
      <c r="AF234" s="535"/>
      <c r="AG234" s="638"/>
      <c r="AH234" s="638"/>
      <c r="AI234" s="614" t="s">
        <v>755</v>
      </c>
      <c r="AJ234" s="616"/>
      <c r="AK234" s="654"/>
      <c r="AL234" s="647"/>
      <c r="AM234" s="618"/>
      <c r="AN234" s="656"/>
    </row>
    <row r="235" spans="2:40" ht="289.5" customHeight="1" x14ac:dyDescent="0.7">
      <c r="B235" s="638"/>
      <c r="C235" s="652"/>
      <c r="D235" s="642"/>
      <c r="E235" s="643"/>
      <c r="F235" s="643"/>
      <c r="G235" s="644"/>
      <c r="H235" s="637"/>
      <c r="I235" s="643"/>
      <c r="J235" s="517" t="s">
        <v>756</v>
      </c>
      <c r="K235" s="621"/>
      <c r="L235" s="621"/>
      <c r="M235" s="658"/>
      <c r="N235" s="651"/>
      <c r="O235" s="668"/>
      <c r="P235" s="662"/>
      <c r="Q235" s="665"/>
      <c r="R235" s="651"/>
      <c r="S235" s="660"/>
      <c r="T235" s="666"/>
      <c r="U235" s="651"/>
      <c r="V235" s="660"/>
      <c r="W235" s="661"/>
      <c r="X235" s="545"/>
      <c r="Y235" s="620"/>
      <c r="Z235" s="620"/>
      <c r="AA235" s="621"/>
      <c r="AB235" s="621"/>
      <c r="AC235" s="659"/>
      <c r="AD235" s="645"/>
      <c r="AE235" s="646"/>
      <c r="AF235" s="535"/>
      <c r="AG235" s="638"/>
      <c r="AH235" s="638"/>
      <c r="AI235" s="614"/>
      <c r="AJ235" s="616"/>
      <c r="AK235" s="655"/>
      <c r="AL235" s="647"/>
      <c r="AM235" s="618"/>
      <c r="AN235" s="656"/>
    </row>
    <row r="236" spans="2:40" ht="0.75" customHeight="1" x14ac:dyDescent="1.35">
      <c r="B236" s="509"/>
      <c r="C236" s="652"/>
      <c r="D236" s="516"/>
      <c r="E236" s="517"/>
      <c r="F236" s="312"/>
      <c r="G236" s="518"/>
      <c r="H236" s="637" t="s">
        <v>719</v>
      </c>
      <c r="I236" s="507"/>
      <c r="J236" s="517"/>
      <c r="K236" s="547"/>
      <c r="L236" s="548"/>
      <c r="M236" s="658"/>
      <c r="N236" s="522"/>
      <c r="O236" s="523">
        <f>100%-(100%*40%)</f>
        <v>0.6</v>
      </c>
      <c r="P236" s="524"/>
      <c r="Q236" s="524"/>
      <c r="R236" s="522"/>
      <c r="S236" s="524">
        <f>100%-(100%*25%)</f>
        <v>0.75</v>
      </c>
      <c r="T236" s="524"/>
      <c r="U236" s="522"/>
      <c r="V236" s="540"/>
      <c r="W236" s="541"/>
      <c r="X236" s="542"/>
      <c r="Y236" s="527"/>
      <c r="Z236" s="527"/>
      <c r="AA236" s="547"/>
      <c r="AB236" s="548"/>
      <c r="AC236" s="659"/>
      <c r="AD236" s="528"/>
      <c r="AE236" s="543"/>
      <c r="AF236" s="535"/>
      <c r="AG236" s="509"/>
      <c r="AH236" s="509"/>
      <c r="AI236" s="515"/>
      <c r="AJ236" s="616"/>
      <c r="AK236" s="511"/>
      <c r="AL236" s="531"/>
      <c r="AM236" s="477"/>
      <c r="AN236" s="532"/>
    </row>
    <row r="237" spans="2:40" ht="409.6" customHeight="1" x14ac:dyDescent="0.9">
      <c r="B237" s="638" t="s">
        <v>355</v>
      </c>
      <c r="C237" s="652" t="s">
        <v>356</v>
      </c>
      <c r="D237" s="640">
        <v>4</v>
      </c>
      <c r="E237" s="643" t="s">
        <v>757</v>
      </c>
      <c r="F237" s="643"/>
      <c r="G237" s="644" t="s">
        <v>758</v>
      </c>
      <c r="H237" s="637"/>
      <c r="I237" s="643" t="s">
        <v>759</v>
      </c>
      <c r="J237" s="549" t="s">
        <v>760</v>
      </c>
      <c r="K237" s="657">
        <v>1</v>
      </c>
      <c r="L237" s="621">
        <v>1</v>
      </c>
      <c r="M237" s="658" t="s">
        <v>90</v>
      </c>
      <c r="N237" s="651">
        <v>59</v>
      </c>
      <c r="O237" s="634" t="s">
        <v>761</v>
      </c>
      <c r="P237" s="629"/>
      <c r="Q237" s="550"/>
      <c r="R237" s="651">
        <v>38</v>
      </c>
      <c r="S237" s="648" t="s">
        <v>762</v>
      </c>
      <c r="T237" s="629"/>
      <c r="U237" s="651">
        <v>19</v>
      </c>
      <c r="V237" s="648" t="s">
        <v>763</v>
      </c>
      <c r="W237" s="649"/>
      <c r="X237" s="551"/>
      <c r="Y237" s="620"/>
      <c r="Z237" s="552"/>
      <c r="AA237" s="621">
        <v>0.7</v>
      </c>
      <c r="AB237" s="621">
        <v>0.56000000000000005</v>
      </c>
      <c r="AC237" s="650" t="s">
        <v>50</v>
      </c>
      <c r="AD237" s="645" t="s">
        <v>51</v>
      </c>
      <c r="AE237" s="614" t="s">
        <v>764</v>
      </c>
      <c r="AF237" s="509">
        <v>89</v>
      </c>
      <c r="AG237" s="615">
        <v>45847</v>
      </c>
      <c r="AH237" s="615">
        <v>46006</v>
      </c>
      <c r="AI237" s="529" t="s">
        <v>765</v>
      </c>
      <c r="AJ237" s="616" t="s">
        <v>727</v>
      </c>
      <c r="AK237" s="511"/>
      <c r="AL237" s="617" t="s">
        <v>766</v>
      </c>
      <c r="AM237" s="618" t="s">
        <v>671</v>
      </c>
      <c r="AN237" s="635" t="s">
        <v>767</v>
      </c>
    </row>
    <row r="238" spans="2:40" ht="304.5" customHeight="1" x14ac:dyDescent="0.9">
      <c r="B238" s="638"/>
      <c r="C238" s="652"/>
      <c r="D238" s="641"/>
      <c r="E238" s="643"/>
      <c r="F238" s="643"/>
      <c r="G238" s="644"/>
      <c r="H238" s="637"/>
      <c r="I238" s="643"/>
      <c r="J238" s="517" t="s">
        <v>768</v>
      </c>
      <c r="K238" s="657"/>
      <c r="L238" s="621"/>
      <c r="M238" s="658"/>
      <c r="N238" s="651"/>
      <c r="O238" s="634"/>
      <c r="P238" s="629"/>
      <c r="Q238" s="550"/>
      <c r="R238" s="651"/>
      <c r="S238" s="648"/>
      <c r="T238" s="629"/>
      <c r="U238" s="651"/>
      <c r="V238" s="648"/>
      <c r="W238" s="649"/>
      <c r="X238" s="551"/>
      <c r="Y238" s="620"/>
      <c r="Z238" s="552"/>
      <c r="AA238" s="621"/>
      <c r="AB238" s="621"/>
      <c r="AC238" s="650"/>
      <c r="AD238" s="645"/>
      <c r="AE238" s="646"/>
      <c r="AF238" s="535"/>
      <c r="AG238" s="638"/>
      <c r="AH238" s="638"/>
      <c r="AI238" s="529" t="s">
        <v>769</v>
      </c>
      <c r="AJ238" s="616"/>
      <c r="AK238" s="511"/>
      <c r="AL238" s="647"/>
      <c r="AM238" s="618"/>
      <c r="AN238" s="636"/>
    </row>
    <row r="239" spans="2:40" ht="248.25" customHeight="1" x14ac:dyDescent="0.9">
      <c r="B239" s="638"/>
      <c r="C239" s="652"/>
      <c r="D239" s="642"/>
      <c r="E239" s="643"/>
      <c r="F239" s="643"/>
      <c r="G239" s="644"/>
      <c r="H239" s="637"/>
      <c r="I239" s="643"/>
      <c r="J239" s="517" t="s">
        <v>770</v>
      </c>
      <c r="K239" s="657"/>
      <c r="L239" s="621"/>
      <c r="M239" s="658"/>
      <c r="N239" s="651"/>
      <c r="O239" s="634"/>
      <c r="P239" s="629"/>
      <c r="Q239" s="550"/>
      <c r="R239" s="651"/>
      <c r="S239" s="648"/>
      <c r="T239" s="629"/>
      <c r="U239" s="651"/>
      <c r="V239" s="648"/>
      <c r="W239" s="649"/>
      <c r="X239" s="551"/>
      <c r="Y239" s="620"/>
      <c r="Z239" s="552"/>
      <c r="AA239" s="621"/>
      <c r="AB239" s="621"/>
      <c r="AC239" s="650"/>
      <c r="AD239" s="645"/>
      <c r="AE239" s="646"/>
      <c r="AF239" s="535"/>
      <c r="AG239" s="638"/>
      <c r="AH239" s="638"/>
      <c r="AI239" s="529" t="s">
        <v>771</v>
      </c>
      <c r="AJ239" s="616"/>
      <c r="AK239" s="511"/>
      <c r="AL239" s="647"/>
      <c r="AM239" s="618"/>
      <c r="AN239" s="636"/>
    </row>
    <row r="240" spans="2:40" ht="39" hidden="1" customHeight="1" x14ac:dyDescent="1.35">
      <c r="B240" s="509"/>
      <c r="C240" s="652"/>
      <c r="D240" s="516"/>
      <c r="E240" s="517"/>
      <c r="F240" s="312"/>
      <c r="G240" s="518"/>
      <c r="H240" s="637" t="s">
        <v>719</v>
      </c>
      <c r="I240" s="507"/>
      <c r="J240" s="517"/>
      <c r="K240" s="553"/>
      <c r="L240" s="554"/>
      <c r="M240" s="658"/>
      <c r="N240" s="522"/>
      <c r="O240" s="523">
        <f>100%-(100%*30%)</f>
        <v>0.7</v>
      </c>
      <c r="P240" s="524"/>
      <c r="Q240" s="524"/>
      <c r="R240" s="522"/>
      <c r="S240" s="524">
        <f>100%-(100%*25%)</f>
        <v>0.75</v>
      </c>
      <c r="T240" s="524"/>
      <c r="U240" s="522"/>
      <c r="V240" s="524">
        <f>75%-(75%*25%)</f>
        <v>0.5625</v>
      </c>
      <c r="W240" s="525"/>
      <c r="X240" s="526"/>
      <c r="Y240" s="527"/>
      <c r="Z240" s="527"/>
      <c r="AA240" s="547"/>
      <c r="AB240" s="548"/>
      <c r="AC240" s="650"/>
      <c r="AD240" s="555"/>
      <c r="AE240" s="543"/>
      <c r="AF240" s="535"/>
      <c r="AG240" s="509"/>
      <c r="AH240" s="509"/>
      <c r="AI240" s="515"/>
      <c r="AJ240" s="616"/>
      <c r="AK240" s="511"/>
      <c r="AL240" s="556"/>
      <c r="AM240" s="477"/>
      <c r="AN240" s="532"/>
    </row>
    <row r="241" spans="2:40" ht="409.6" customHeight="1" x14ac:dyDescent="0.9">
      <c r="B241" s="638" t="s">
        <v>355</v>
      </c>
      <c r="C241" s="639" t="s">
        <v>356</v>
      </c>
      <c r="D241" s="640">
        <v>5</v>
      </c>
      <c r="E241" s="643" t="s">
        <v>772</v>
      </c>
      <c r="F241" s="643"/>
      <c r="G241" s="644" t="s">
        <v>773</v>
      </c>
      <c r="H241" s="637"/>
      <c r="I241" s="643" t="s">
        <v>774</v>
      </c>
      <c r="J241" s="611" t="s">
        <v>775</v>
      </c>
      <c r="K241" s="632">
        <v>1</v>
      </c>
      <c r="L241" s="632">
        <v>0.6</v>
      </c>
      <c r="M241" s="633" t="s">
        <v>41</v>
      </c>
      <c r="N241" s="628">
        <v>60</v>
      </c>
      <c r="O241" s="634" t="s">
        <v>776</v>
      </c>
      <c r="P241" s="629"/>
      <c r="Q241" s="550"/>
      <c r="R241" s="628">
        <v>39</v>
      </c>
      <c r="S241" s="629" t="s">
        <v>777</v>
      </c>
      <c r="T241" s="629"/>
      <c r="U241" s="628">
        <v>20</v>
      </c>
      <c r="V241" s="630"/>
      <c r="W241" s="631"/>
      <c r="X241" s="619"/>
      <c r="Y241" s="620"/>
      <c r="Z241" s="552"/>
      <c r="AA241" s="621">
        <v>0.6</v>
      </c>
      <c r="AB241" s="621">
        <v>0.42</v>
      </c>
      <c r="AC241" s="622" t="s">
        <v>50</v>
      </c>
      <c r="AD241" s="625" t="s">
        <v>51</v>
      </c>
      <c r="AE241" s="614" t="s">
        <v>764</v>
      </c>
      <c r="AF241" s="509">
        <v>90</v>
      </c>
      <c r="AG241" s="615">
        <v>45847</v>
      </c>
      <c r="AH241" s="615">
        <v>46022</v>
      </c>
      <c r="AI241" s="546" t="s">
        <v>778</v>
      </c>
      <c r="AJ241" s="616" t="s">
        <v>727</v>
      </c>
      <c r="AK241" s="511"/>
      <c r="AL241" s="617" t="s">
        <v>779</v>
      </c>
      <c r="AM241" s="618" t="s">
        <v>671</v>
      </c>
      <c r="AN241" s="609" t="s">
        <v>780</v>
      </c>
    </row>
    <row r="242" spans="2:40" ht="277.5" hidden="1" customHeight="1" x14ac:dyDescent="0.9">
      <c r="B242" s="638"/>
      <c r="C242" s="639"/>
      <c r="D242" s="641"/>
      <c r="E242" s="643"/>
      <c r="F242" s="643"/>
      <c r="G242" s="644"/>
      <c r="H242" s="637"/>
      <c r="I242" s="643"/>
      <c r="J242" s="611"/>
      <c r="K242" s="632"/>
      <c r="L242" s="632"/>
      <c r="M242" s="633"/>
      <c r="N242" s="628"/>
      <c r="O242" s="634"/>
      <c r="P242" s="629"/>
      <c r="Q242" s="550"/>
      <c r="R242" s="628"/>
      <c r="S242" s="629"/>
      <c r="T242" s="629"/>
      <c r="U242" s="628"/>
      <c r="V242" s="630"/>
      <c r="W242" s="631"/>
      <c r="X242" s="619"/>
      <c r="Y242" s="620"/>
      <c r="Z242" s="552"/>
      <c r="AA242" s="621"/>
      <c r="AB242" s="621"/>
      <c r="AC242" s="623"/>
      <c r="AD242" s="626"/>
      <c r="AE242" s="614"/>
      <c r="AF242" s="509"/>
      <c r="AG242" s="615"/>
      <c r="AH242" s="615"/>
      <c r="AI242" s="610" t="s">
        <v>781</v>
      </c>
      <c r="AJ242" s="616"/>
      <c r="AK242" s="511"/>
      <c r="AL242" s="617"/>
      <c r="AM242" s="618"/>
      <c r="AN242" s="609"/>
    </row>
    <row r="243" spans="2:40" ht="199.5" hidden="1" customHeight="1" x14ac:dyDescent="0.9">
      <c r="B243" s="638"/>
      <c r="C243" s="639"/>
      <c r="D243" s="641"/>
      <c r="E243" s="643"/>
      <c r="F243" s="643"/>
      <c r="G243" s="644"/>
      <c r="H243" s="637"/>
      <c r="I243" s="643"/>
      <c r="J243" s="611" t="s">
        <v>782</v>
      </c>
      <c r="K243" s="632"/>
      <c r="L243" s="632"/>
      <c r="M243" s="633"/>
      <c r="N243" s="628"/>
      <c r="O243" s="634"/>
      <c r="P243" s="629"/>
      <c r="Q243" s="550"/>
      <c r="R243" s="628"/>
      <c r="S243" s="629"/>
      <c r="T243" s="629"/>
      <c r="U243" s="628"/>
      <c r="V243" s="630"/>
      <c r="W243" s="631"/>
      <c r="X243" s="619"/>
      <c r="Y243" s="620"/>
      <c r="Z243" s="552"/>
      <c r="AA243" s="621"/>
      <c r="AB243" s="621"/>
      <c r="AC243" s="623"/>
      <c r="AD243" s="626"/>
      <c r="AE243" s="614"/>
      <c r="AF243" s="509"/>
      <c r="AG243" s="615"/>
      <c r="AH243" s="615"/>
      <c r="AI243" s="610"/>
      <c r="AJ243" s="616"/>
      <c r="AK243" s="511"/>
      <c r="AL243" s="617"/>
      <c r="AM243" s="618"/>
      <c r="AN243" s="609"/>
    </row>
    <row r="244" spans="2:40" ht="62.25" hidden="1" customHeight="1" x14ac:dyDescent="0.9">
      <c r="B244" s="638"/>
      <c r="C244" s="639"/>
      <c r="D244" s="642"/>
      <c r="E244" s="643"/>
      <c r="F244" s="643"/>
      <c r="G244" s="644"/>
      <c r="H244" s="637"/>
      <c r="I244" s="643"/>
      <c r="J244" s="611"/>
      <c r="K244" s="632"/>
      <c r="L244" s="632"/>
      <c r="M244" s="633"/>
      <c r="N244" s="628"/>
      <c r="O244" s="634"/>
      <c r="P244" s="629"/>
      <c r="Q244" s="550"/>
      <c r="R244" s="628"/>
      <c r="S244" s="629"/>
      <c r="T244" s="629"/>
      <c r="U244" s="628"/>
      <c r="V244" s="630"/>
      <c r="W244" s="631"/>
      <c r="X244" s="619"/>
      <c r="Y244" s="620"/>
      <c r="Z244" s="552"/>
      <c r="AA244" s="621"/>
      <c r="AB244" s="621"/>
      <c r="AC244" s="624"/>
      <c r="AD244" s="627"/>
      <c r="AE244" s="614"/>
      <c r="AF244" s="509"/>
      <c r="AG244" s="615"/>
      <c r="AH244" s="615"/>
      <c r="AI244" s="610"/>
      <c r="AJ244" s="616"/>
      <c r="AK244" s="511"/>
      <c r="AL244" s="617"/>
      <c r="AM244" s="618"/>
      <c r="AN244" s="609"/>
    </row>
    <row r="245" spans="2:40" s="3" customFormat="1" ht="120.75" hidden="1" customHeight="1" x14ac:dyDescent="1.35">
      <c r="B245" s="337"/>
      <c r="D245" s="4"/>
      <c r="K245" s="3" t="s">
        <v>783</v>
      </c>
      <c r="N245" s="557">
        <v>60</v>
      </c>
      <c r="O245" s="3" t="s">
        <v>784</v>
      </c>
      <c r="R245" s="558">
        <v>39</v>
      </c>
      <c r="S245" s="3" t="s">
        <v>785</v>
      </c>
      <c r="U245" s="559">
        <v>20</v>
      </c>
      <c r="X245" s="559">
        <v>5</v>
      </c>
      <c r="AF245" s="342"/>
    </row>
    <row r="246" spans="2:40" hidden="1" x14ac:dyDescent="1.35">
      <c r="B246" s="337"/>
    </row>
    <row r="247" spans="2:40" hidden="1" x14ac:dyDescent="1.35">
      <c r="B247" s="337"/>
      <c r="K247" s="9" t="s">
        <v>786</v>
      </c>
      <c r="N247" s="561">
        <f>+N245+R245+U245+X245</f>
        <v>124</v>
      </c>
    </row>
    <row r="248" spans="2:40" hidden="1" x14ac:dyDescent="1.35">
      <c r="B248" s="337"/>
      <c r="V248" s="562" t="s">
        <v>787</v>
      </c>
      <c r="W248" s="563"/>
      <c r="X248" s="563"/>
    </row>
    <row r="249" spans="2:40" hidden="1" x14ac:dyDescent="1.35">
      <c r="B249" s="337"/>
      <c r="H249" s="564" t="s">
        <v>788</v>
      </c>
      <c r="I249" s="477">
        <f>COUNTIF($H$10:$H$244,"corrupción")</f>
        <v>15</v>
      </c>
      <c r="V249" s="563" t="s">
        <v>783</v>
      </c>
      <c r="W249" s="563"/>
      <c r="X249" s="565">
        <v>60</v>
      </c>
    </row>
    <row r="250" spans="2:40" hidden="1" x14ac:dyDescent="1.35">
      <c r="B250" s="337"/>
      <c r="H250" s="564" t="s">
        <v>789</v>
      </c>
      <c r="I250" s="477">
        <f>COUNTIF($H$10:$H$244,"*Económica*")</f>
        <v>5</v>
      </c>
      <c r="V250" s="563" t="s">
        <v>784</v>
      </c>
      <c r="W250" s="563"/>
      <c r="X250" s="565">
        <v>39</v>
      </c>
    </row>
    <row r="251" spans="2:40" hidden="1" x14ac:dyDescent="1.35">
      <c r="B251" s="337"/>
      <c r="H251" s="564" t="s">
        <v>158</v>
      </c>
      <c r="I251" s="477">
        <f>COUNTIF($H$10:$H$244,"*reputacional*")</f>
        <v>26</v>
      </c>
      <c r="V251" s="563" t="s">
        <v>785</v>
      </c>
      <c r="W251" s="563"/>
      <c r="X251" s="565">
        <v>20</v>
      </c>
    </row>
    <row r="252" spans="2:40" hidden="1" x14ac:dyDescent="1.35">
      <c r="B252" s="337"/>
      <c r="H252" s="564" t="s">
        <v>719</v>
      </c>
      <c r="I252" s="477">
        <f>COUNTIF($H$10:$H$244,"seguridad digital")</f>
        <v>5</v>
      </c>
      <c r="V252" s="563" t="s">
        <v>790</v>
      </c>
      <c r="W252" s="563"/>
      <c r="X252" s="565">
        <v>5</v>
      </c>
    </row>
    <row r="253" spans="2:40" hidden="1" x14ac:dyDescent="1.35">
      <c r="B253" s="337"/>
      <c r="H253" s="564" t="s">
        <v>38</v>
      </c>
      <c r="I253" s="477">
        <f>COUNTIF($H$10:$H$244,"fiscal")</f>
        <v>12</v>
      </c>
      <c r="V253" s="563"/>
      <c r="W253" s="563"/>
      <c r="X253" s="566">
        <f>SUM(X249:X252)</f>
        <v>124</v>
      </c>
    </row>
    <row r="254" spans="2:40" hidden="1" x14ac:dyDescent="1.35">
      <c r="B254" s="337"/>
      <c r="I254" s="567">
        <f>SUM(I249:I253)</f>
        <v>63</v>
      </c>
    </row>
    <row r="255" spans="2:40" hidden="1" x14ac:dyDescent="1.35">
      <c r="B255" s="337"/>
      <c r="E255" s="568"/>
      <c r="H255" s="612" t="s">
        <v>12</v>
      </c>
      <c r="I255" s="612"/>
    </row>
    <row r="256" spans="2:40" hidden="1" x14ac:dyDescent="1.35">
      <c r="B256" s="337"/>
      <c r="H256" s="569" t="s">
        <v>90</v>
      </c>
      <c r="I256" s="477">
        <f>COUNTIF($M$10:$M$244,"EXTREMA")</f>
        <v>26</v>
      </c>
      <c r="J256" s="570">
        <f>+I256/$I$260</f>
        <v>0.41269841269841268</v>
      </c>
    </row>
    <row r="257" spans="2:10" hidden="1" x14ac:dyDescent="1.35">
      <c r="B257" s="337"/>
      <c r="H257" s="571" t="s">
        <v>41</v>
      </c>
      <c r="I257" s="477">
        <f>COUNTIF($M$10:$M$244,"ALTA")</f>
        <v>34</v>
      </c>
      <c r="J257" s="570">
        <f>+I257/$I$260</f>
        <v>0.53968253968253965</v>
      </c>
    </row>
    <row r="258" spans="2:10" hidden="1" x14ac:dyDescent="1.35">
      <c r="H258" s="572" t="s">
        <v>50</v>
      </c>
      <c r="I258" s="477">
        <f>COUNTIF($M$10:$M$244,"MODERADA")</f>
        <v>2</v>
      </c>
      <c r="J258" s="570">
        <f>+I258/$I$260</f>
        <v>3.1746031746031744E-2</v>
      </c>
    </row>
    <row r="259" spans="2:10" hidden="1" x14ac:dyDescent="1.35">
      <c r="H259" s="573" t="s">
        <v>666</v>
      </c>
      <c r="I259" s="477">
        <f>COUNTIF($M$10:$M$244,"BAJA")</f>
        <v>1</v>
      </c>
      <c r="J259" s="570">
        <f>+I259/$I$260</f>
        <v>1.5873015873015872E-2</v>
      </c>
    </row>
    <row r="260" spans="2:10" hidden="1" x14ac:dyDescent="1.35">
      <c r="I260" s="567">
        <f>SUM(I256:I259)</f>
        <v>63</v>
      </c>
    </row>
    <row r="261" spans="2:10" hidden="1" x14ac:dyDescent="1.35"/>
    <row r="262" spans="2:10" hidden="1" x14ac:dyDescent="1.35">
      <c r="H262" s="612" t="s">
        <v>19</v>
      </c>
      <c r="I262" s="612"/>
    </row>
    <row r="263" spans="2:10" hidden="1" x14ac:dyDescent="1.35">
      <c r="H263" s="569" t="s">
        <v>90</v>
      </c>
      <c r="I263" s="477">
        <f>COUNTIF($AC$10:$AC$244,"EXTREMA")</f>
        <v>20</v>
      </c>
      <c r="J263" s="570">
        <f>+I263/$I$267</f>
        <v>0.31746031746031744</v>
      </c>
    </row>
    <row r="264" spans="2:10" hidden="1" x14ac:dyDescent="1.35">
      <c r="H264" s="571" t="s">
        <v>41</v>
      </c>
      <c r="I264" s="477">
        <f>COUNTIF($AC$10:$AC$244,"ALTA")</f>
        <v>22</v>
      </c>
      <c r="J264" s="570">
        <f>+I264/$I$267</f>
        <v>0.34920634920634919</v>
      </c>
    </row>
    <row r="265" spans="2:10" hidden="1" x14ac:dyDescent="1.35">
      <c r="H265" s="572" t="s">
        <v>50</v>
      </c>
      <c r="I265" s="477">
        <f>COUNTIF($AC$10:$AC$244,"MODERADA")</f>
        <v>20</v>
      </c>
      <c r="J265" s="570">
        <f>+I265/$I$267</f>
        <v>0.31746031746031744</v>
      </c>
    </row>
    <row r="266" spans="2:10" hidden="1" x14ac:dyDescent="1.35">
      <c r="H266" s="573" t="s">
        <v>666</v>
      </c>
      <c r="I266" s="477">
        <f>COUNTIF($AC$10:$AC$244,"BAJA")</f>
        <v>1</v>
      </c>
      <c r="J266" s="570">
        <f>+I266/$I$267</f>
        <v>1.5873015873015872E-2</v>
      </c>
    </row>
    <row r="267" spans="2:10" hidden="1" x14ac:dyDescent="1.35">
      <c r="I267" s="567">
        <f>SUM(I262:I266)</f>
        <v>63</v>
      </c>
    </row>
    <row r="268" spans="2:10" hidden="1" x14ac:dyDescent="1.35"/>
    <row r="269" spans="2:10" hidden="1" x14ac:dyDescent="1.35"/>
    <row r="270" spans="2:10" hidden="1" x14ac:dyDescent="1.35">
      <c r="C270" s="613" t="s">
        <v>791</v>
      </c>
      <c r="D270" s="613"/>
    </row>
    <row r="271" spans="2:10" hidden="1" x14ac:dyDescent="1.35">
      <c r="C271" s="574" t="s">
        <v>215</v>
      </c>
      <c r="D271" s="575">
        <f>COUNTIF($H$10:$H$244,"*reputacional*")</f>
        <v>26</v>
      </c>
      <c r="E271" s="576">
        <f>+D271/$D$276</f>
        <v>0.41269841269841268</v>
      </c>
    </row>
    <row r="272" spans="2:10" hidden="1" x14ac:dyDescent="1.35">
      <c r="C272" s="574" t="s">
        <v>77</v>
      </c>
      <c r="D272" s="575">
        <f>COUNTIF($H$10:$H$244,"corrupción")</f>
        <v>15</v>
      </c>
      <c r="E272" s="576">
        <f>+D272/$D$276</f>
        <v>0.23809523809523808</v>
      </c>
    </row>
    <row r="273" spans="3:5" hidden="1" x14ac:dyDescent="1.35">
      <c r="C273" s="574" t="s">
        <v>38</v>
      </c>
      <c r="D273" s="575">
        <f>COUNTIF($H$10:$H$244,"fiscal")</f>
        <v>12</v>
      </c>
      <c r="E273" s="576">
        <f>+D273/$D$276</f>
        <v>0.19047619047619047</v>
      </c>
    </row>
    <row r="274" spans="3:5" hidden="1" x14ac:dyDescent="1.35">
      <c r="C274" s="574" t="s">
        <v>789</v>
      </c>
      <c r="D274" s="575">
        <f>COUNTIF($H$10:$H$244,"*Económica*")</f>
        <v>5</v>
      </c>
      <c r="E274" s="576">
        <f>+D274/$D$276</f>
        <v>7.9365079365079361E-2</v>
      </c>
    </row>
    <row r="275" spans="3:5" hidden="1" x14ac:dyDescent="1.35">
      <c r="C275" s="574" t="s">
        <v>719</v>
      </c>
      <c r="D275" s="575">
        <f>COUNTIF($H$10:$H$244,"seguridad digital")</f>
        <v>5</v>
      </c>
      <c r="E275" s="576">
        <f>+D275/$D$276</f>
        <v>7.9365079365079361E-2</v>
      </c>
    </row>
    <row r="276" spans="3:5" hidden="1" x14ac:dyDescent="1.35">
      <c r="C276" s="577" t="s">
        <v>792</v>
      </c>
      <c r="D276" s="578">
        <f>SUM(D271:D275)</f>
        <v>63</v>
      </c>
    </row>
    <row r="277" spans="3:5" hidden="1" x14ac:dyDescent="1.35"/>
    <row r="278" spans="3:5" hidden="1" x14ac:dyDescent="1.35"/>
    <row r="279" spans="3:5" hidden="1" x14ac:dyDescent="1.35"/>
    <row r="280" spans="3:5" hidden="1" x14ac:dyDescent="1.35"/>
    <row r="281" spans="3:5" hidden="1" x14ac:dyDescent="1.35"/>
    <row r="282" spans="3:5" hidden="1" x14ac:dyDescent="1.35"/>
    <row r="283" spans="3:5" hidden="1" x14ac:dyDescent="1.35"/>
    <row r="284" spans="3:5" hidden="1" x14ac:dyDescent="1.35"/>
    <row r="285" spans="3:5" hidden="1" x14ac:dyDescent="1.35"/>
    <row r="286" spans="3:5" hidden="1" x14ac:dyDescent="1.35"/>
    <row r="287" spans="3:5" hidden="1" x14ac:dyDescent="1.35"/>
    <row r="288" spans="3:5" hidden="1" x14ac:dyDescent="1.35"/>
    <row r="289" hidden="1" x14ac:dyDescent="1.35"/>
    <row r="290" hidden="1" x14ac:dyDescent="1.35"/>
    <row r="291" hidden="1" x14ac:dyDescent="1.35"/>
  </sheetData>
  <mergeCells count="2242">
    <mergeCell ref="E6:G6"/>
    <mergeCell ref="H6:AJ6"/>
    <mergeCell ref="B8:B9"/>
    <mergeCell ref="C8:C9"/>
    <mergeCell ref="D8:D9"/>
    <mergeCell ref="E8:G9"/>
    <mergeCell ref="H8:H9"/>
    <mergeCell ref="I8:I9"/>
    <mergeCell ref="J8:J9"/>
    <mergeCell ref="K8:L8"/>
    <mergeCell ref="B1:F4"/>
    <mergeCell ref="G1:AJ4"/>
    <mergeCell ref="AL1:AP1"/>
    <mergeCell ref="AL2:AP2"/>
    <mergeCell ref="AL3:AP3"/>
    <mergeCell ref="AL4:AP4"/>
    <mergeCell ref="AL8:AN8"/>
    <mergeCell ref="B10:B11"/>
    <mergeCell ref="C10:C11"/>
    <mergeCell ref="D10:D11"/>
    <mergeCell ref="E10:G11"/>
    <mergeCell ref="H10:H11"/>
    <mergeCell ref="I10:I11"/>
    <mergeCell ref="J10:J11"/>
    <mergeCell ref="K10:K11"/>
    <mergeCell ref="L10:L11"/>
    <mergeCell ref="AC8:AC9"/>
    <mergeCell ref="AD8:AD9"/>
    <mergeCell ref="AE8:AH8"/>
    <mergeCell ref="AI8:AI9"/>
    <mergeCell ref="AJ8:AJ9"/>
    <mergeCell ref="AK8:AK9"/>
    <mergeCell ref="T8:T9"/>
    <mergeCell ref="V8:V9"/>
    <mergeCell ref="W8:W9"/>
    <mergeCell ref="Y8:Y9"/>
    <mergeCell ref="Z8:Z9"/>
    <mergeCell ref="AA8:AB8"/>
    <mergeCell ref="M8:M9"/>
    <mergeCell ref="N8:N9"/>
    <mergeCell ref="O8:O9"/>
    <mergeCell ref="P8:P9"/>
    <mergeCell ref="Q8:Q9"/>
    <mergeCell ref="S8:S9"/>
    <mergeCell ref="AK10:AK11"/>
    <mergeCell ref="AL10:AL11"/>
    <mergeCell ref="AM10:AM11"/>
    <mergeCell ref="AN10:AN11"/>
    <mergeCell ref="AO10:AO11"/>
    <mergeCell ref="E12:G13"/>
    <mergeCell ref="H12:H13"/>
    <mergeCell ref="I12:I13"/>
    <mergeCell ref="J12:J13"/>
    <mergeCell ref="K12:K13"/>
    <mergeCell ref="AE10:AE11"/>
    <mergeCell ref="AF10:AF11"/>
    <mergeCell ref="AG10:AG11"/>
    <mergeCell ref="AH10:AH11"/>
    <mergeCell ref="AI10:AI11"/>
    <mergeCell ref="AJ10:AJ11"/>
    <mergeCell ref="Y10:Y11"/>
    <mergeCell ref="Z10:Z11"/>
    <mergeCell ref="AA10:AA11"/>
    <mergeCell ref="AB10:AB11"/>
    <mergeCell ref="AC10:AC11"/>
    <mergeCell ref="AD10:AD11"/>
    <mergeCell ref="S10:S11"/>
    <mergeCell ref="T10:T11"/>
    <mergeCell ref="U10:U13"/>
    <mergeCell ref="V10:V11"/>
    <mergeCell ref="W10:W11"/>
    <mergeCell ref="X10:X13"/>
    <mergeCell ref="T12:T13"/>
    <mergeCell ref="V12:V13"/>
    <mergeCell ref="W12:W13"/>
    <mergeCell ref="M10:M11"/>
    <mergeCell ref="M14:M15"/>
    <mergeCell ref="N14:N17"/>
    <mergeCell ref="O14:O15"/>
    <mergeCell ref="P14:P15"/>
    <mergeCell ref="Q14:Q15"/>
    <mergeCell ref="R14:R17"/>
    <mergeCell ref="M16:M17"/>
    <mergeCell ref="O16:O17"/>
    <mergeCell ref="P16:P17"/>
    <mergeCell ref="Q16:Q17"/>
    <mergeCell ref="Y12:Y13"/>
    <mergeCell ref="B14:B15"/>
    <mergeCell ref="C14:C15"/>
    <mergeCell ref="D14:D15"/>
    <mergeCell ref="E14:G15"/>
    <mergeCell ref="H14:H15"/>
    <mergeCell ref="I14:I15"/>
    <mergeCell ref="J14:J15"/>
    <mergeCell ref="K14:K15"/>
    <mergeCell ref="L14:L15"/>
    <mergeCell ref="L12:L13"/>
    <mergeCell ref="M12:M13"/>
    <mergeCell ref="O12:O13"/>
    <mergeCell ref="P12:P13"/>
    <mergeCell ref="Q12:Q13"/>
    <mergeCell ref="S12:S13"/>
    <mergeCell ref="N10:N13"/>
    <mergeCell ref="O10:O11"/>
    <mergeCell ref="P10:P11"/>
    <mergeCell ref="Q10:Q11"/>
    <mergeCell ref="R10:R13"/>
    <mergeCell ref="AL14:AL15"/>
    <mergeCell ref="AM14:AM15"/>
    <mergeCell ref="AN14:AN15"/>
    <mergeCell ref="AO14:AO15"/>
    <mergeCell ref="E16:G17"/>
    <mergeCell ref="H16:H17"/>
    <mergeCell ref="I16:I17"/>
    <mergeCell ref="J16:J17"/>
    <mergeCell ref="K16:K17"/>
    <mergeCell ref="L16:L17"/>
    <mergeCell ref="AE14:AE15"/>
    <mergeCell ref="AG14:AG15"/>
    <mergeCell ref="AH14:AH15"/>
    <mergeCell ref="AI14:AI15"/>
    <mergeCell ref="AJ14:AJ15"/>
    <mergeCell ref="AK14:AK15"/>
    <mergeCell ref="Y14:Y15"/>
    <mergeCell ref="Z14:Z15"/>
    <mergeCell ref="AA14:AA15"/>
    <mergeCell ref="AB14:AB15"/>
    <mergeCell ref="AC14:AC15"/>
    <mergeCell ref="AD14:AD15"/>
    <mergeCell ref="S14:S15"/>
    <mergeCell ref="T14:T15"/>
    <mergeCell ref="U14:U17"/>
    <mergeCell ref="V14:V15"/>
    <mergeCell ref="W14:W15"/>
    <mergeCell ref="X14:X17"/>
    <mergeCell ref="S16:S17"/>
    <mergeCell ref="T16:T17"/>
    <mergeCell ref="V16:V17"/>
    <mergeCell ref="W16:W17"/>
    <mergeCell ref="M18:M19"/>
    <mergeCell ref="N18:N21"/>
    <mergeCell ref="O18:O19"/>
    <mergeCell ref="P18:P19"/>
    <mergeCell ref="Q18:Q19"/>
    <mergeCell ref="R18:R21"/>
    <mergeCell ref="M20:M21"/>
    <mergeCell ref="O20:O21"/>
    <mergeCell ref="P20:P21"/>
    <mergeCell ref="Q20:Q21"/>
    <mergeCell ref="Y16:Y17"/>
    <mergeCell ref="B18:B19"/>
    <mergeCell ref="C18:C19"/>
    <mergeCell ref="D18:D19"/>
    <mergeCell ref="E18:G19"/>
    <mergeCell ref="H18:H19"/>
    <mergeCell ref="I18:I19"/>
    <mergeCell ref="J18:J19"/>
    <mergeCell ref="K18:K19"/>
    <mergeCell ref="L18:L19"/>
    <mergeCell ref="AL18:AL19"/>
    <mergeCell ref="AM18:AM19"/>
    <mergeCell ref="AN18:AN19"/>
    <mergeCell ref="AO18:AO19"/>
    <mergeCell ref="E20:G21"/>
    <mergeCell ref="H20:H21"/>
    <mergeCell ref="I20:I21"/>
    <mergeCell ref="J20:J21"/>
    <mergeCell ref="K20:K21"/>
    <mergeCell ref="L20:L21"/>
    <mergeCell ref="AE18:AE19"/>
    <mergeCell ref="AG18:AG19"/>
    <mergeCell ref="AH18:AH19"/>
    <mergeCell ref="AI18:AI19"/>
    <mergeCell ref="AJ18:AJ19"/>
    <mergeCell ref="AK18:AK19"/>
    <mergeCell ref="Y18:Y19"/>
    <mergeCell ref="Z18:Z19"/>
    <mergeCell ref="AA18:AA19"/>
    <mergeCell ref="AB18:AB19"/>
    <mergeCell ref="AC18:AC19"/>
    <mergeCell ref="AD18:AD19"/>
    <mergeCell ref="S18:S19"/>
    <mergeCell ref="T18:T19"/>
    <mergeCell ref="U18:U21"/>
    <mergeCell ref="V18:V19"/>
    <mergeCell ref="W18:W19"/>
    <mergeCell ref="X18:X21"/>
    <mergeCell ref="S20:S21"/>
    <mergeCell ref="T20:T21"/>
    <mergeCell ref="V20:V21"/>
    <mergeCell ref="W20:W21"/>
    <mergeCell ref="U22:U24"/>
    <mergeCell ref="V22:V23"/>
    <mergeCell ref="W22:W23"/>
    <mergeCell ref="X22:X24"/>
    <mergeCell ref="M22:M24"/>
    <mergeCell ref="N22:N24"/>
    <mergeCell ref="O22:O23"/>
    <mergeCell ref="P22:P23"/>
    <mergeCell ref="Q22:Q23"/>
    <mergeCell ref="R22:R24"/>
    <mergeCell ref="Y20:Y21"/>
    <mergeCell ref="B22:B23"/>
    <mergeCell ref="C22:C23"/>
    <mergeCell ref="D22:D23"/>
    <mergeCell ref="E22:G23"/>
    <mergeCell ref="H22:H23"/>
    <mergeCell ref="I22:I23"/>
    <mergeCell ref="J22:J23"/>
    <mergeCell ref="K22:K23"/>
    <mergeCell ref="L22:L23"/>
    <mergeCell ref="S25:S26"/>
    <mergeCell ref="T25:T26"/>
    <mergeCell ref="I25:I26"/>
    <mergeCell ref="J25:J26"/>
    <mergeCell ref="K25:K26"/>
    <mergeCell ref="L25:L26"/>
    <mergeCell ref="M25:M26"/>
    <mergeCell ref="N25:N26"/>
    <mergeCell ref="AL22:AL23"/>
    <mergeCell ref="AM22:AM23"/>
    <mergeCell ref="AN22:AN23"/>
    <mergeCell ref="AO22:AO23"/>
    <mergeCell ref="E24:G24"/>
    <mergeCell ref="B25:B26"/>
    <mergeCell ref="C25:C26"/>
    <mergeCell ref="D25:D26"/>
    <mergeCell ref="E25:G26"/>
    <mergeCell ref="H25:H26"/>
    <mergeCell ref="AE22:AE23"/>
    <mergeCell ref="AG22:AG23"/>
    <mergeCell ref="AH22:AH23"/>
    <mergeCell ref="AI22:AI23"/>
    <mergeCell ref="AJ22:AJ23"/>
    <mergeCell ref="AK22:AK23"/>
    <mergeCell ref="Y22:Y23"/>
    <mergeCell ref="Z22:Z23"/>
    <mergeCell ref="AA22:AA23"/>
    <mergeCell ref="AB22:AB23"/>
    <mergeCell ref="AC22:AC23"/>
    <mergeCell ref="AD22:AD23"/>
    <mergeCell ref="S22:S23"/>
    <mergeCell ref="T22:T23"/>
    <mergeCell ref="I28:I29"/>
    <mergeCell ref="J28:J29"/>
    <mergeCell ref="K28:K29"/>
    <mergeCell ref="L28:L29"/>
    <mergeCell ref="M28:M29"/>
    <mergeCell ref="N28:N29"/>
    <mergeCell ref="AJ25:AJ26"/>
    <mergeCell ref="AK25:AK26"/>
    <mergeCell ref="AL25:AL26"/>
    <mergeCell ref="AN25:AN26"/>
    <mergeCell ref="AO25:AO26"/>
    <mergeCell ref="B28:B29"/>
    <mergeCell ref="C28:C29"/>
    <mergeCell ref="D28:D29"/>
    <mergeCell ref="E28:G29"/>
    <mergeCell ref="H28:H29"/>
    <mergeCell ref="AC25:AC26"/>
    <mergeCell ref="AD25:AD26"/>
    <mergeCell ref="AE25:AE26"/>
    <mergeCell ref="AG25:AG26"/>
    <mergeCell ref="AH25:AH26"/>
    <mergeCell ref="AI25:AI26"/>
    <mergeCell ref="U25:U26"/>
    <mergeCell ref="V25:V26"/>
    <mergeCell ref="Y25:Y26"/>
    <mergeCell ref="Z25:Z26"/>
    <mergeCell ref="AA25:AA26"/>
    <mergeCell ref="AB25:AB26"/>
    <mergeCell ref="O25:O26"/>
    <mergeCell ref="P25:P26"/>
    <mergeCell ref="Q25:Q26"/>
    <mergeCell ref="R25:R26"/>
    <mergeCell ref="D31:D32"/>
    <mergeCell ref="E31:G32"/>
    <mergeCell ref="H31:H32"/>
    <mergeCell ref="I31:I32"/>
    <mergeCell ref="AJ28:AJ29"/>
    <mergeCell ref="AK28:AK29"/>
    <mergeCell ref="AL28:AL29"/>
    <mergeCell ref="AN28:AN29"/>
    <mergeCell ref="AO28:AO29"/>
    <mergeCell ref="N30:N32"/>
    <mergeCell ref="R30:R32"/>
    <mergeCell ref="U30:U32"/>
    <mergeCell ref="Q31:Q32"/>
    <mergeCell ref="S31:S32"/>
    <mergeCell ref="AC28:AC29"/>
    <mergeCell ref="AD28:AD29"/>
    <mergeCell ref="AE28:AE29"/>
    <mergeCell ref="AG28:AG29"/>
    <mergeCell ref="AH28:AH29"/>
    <mergeCell ref="AI28:AI29"/>
    <mergeCell ref="U28:U29"/>
    <mergeCell ref="V28:V29"/>
    <mergeCell ref="Y28:Y29"/>
    <mergeCell ref="Z28:Z29"/>
    <mergeCell ref="AA28:AA29"/>
    <mergeCell ref="AB28:AB29"/>
    <mergeCell ref="O28:O29"/>
    <mergeCell ref="P28:P29"/>
    <mergeCell ref="Q28:Q29"/>
    <mergeCell ref="R28:R29"/>
    <mergeCell ref="S28:S29"/>
    <mergeCell ref="T28:T29"/>
    <mergeCell ref="M33:M34"/>
    <mergeCell ref="N33:N34"/>
    <mergeCell ref="AJ31:AJ32"/>
    <mergeCell ref="AK31:AK32"/>
    <mergeCell ref="AL31:AL32"/>
    <mergeCell ref="AN31:AN32"/>
    <mergeCell ref="AO31:AO32"/>
    <mergeCell ref="B33:B34"/>
    <mergeCell ref="C33:C34"/>
    <mergeCell ref="D33:D34"/>
    <mergeCell ref="E33:G34"/>
    <mergeCell ref="H33:H34"/>
    <mergeCell ref="AC31:AC32"/>
    <mergeCell ref="AD31:AD32"/>
    <mergeCell ref="AE31:AE32"/>
    <mergeCell ref="AG31:AG32"/>
    <mergeCell ref="AH31:AH32"/>
    <mergeCell ref="AI31:AI32"/>
    <mergeCell ref="T31:T32"/>
    <mergeCell ref="V31:V32"/>
    <mergeCell ref="Y31:Y32"/>
    <mergeCell ref="Z31:Z32"/>
    <mergeCell ref="AA31:AA32"/>
    <mergeCell ref="AB31:AB32"/>
    <mergeCell ref="J31:J32"/>
    <mergeCell ref="K31:K32"/>
    <mergeCell ref="L31:L32"/>
    <mergeCell ref="M31:M32"/>
    <mergeCell ref="O31:O32"/>
    <mergeCell ref="P31:P32"/>
    <mergeCell ref="B31:B32"/>
    <mergeCell ref="C31:C32"/>
    <mergeCell ref="AO33:AO34"/>
    <mergeCell ref="B36:B37"/>
    <mergeCell ref="C36:C37"/>
    <mergeCell ref="D36:D37"/>
    <mergeCell ref="E36:G37"/>
    <mergeCell ref="H36:H37"/>
    <mergeCell ref="I36:I37"/>
    <mergeCell ref="J36:J37"/>
    <mergeCell ref="K36:K37"/>
    <mergeCell ref="L36:L37"/>
    <mergeCell ref="AG33:AG34"/>
    <mergeCell ref="AH33:AH34"/>
    <mergeCell ref="AI33:AI34"/>
    <mergeCell ref="AJ33:AJ34"/>
    <mergeCell ref="AL33:AL34"/>
    <mergeCell ref="AN33:AN34"/>
    <mergeCell ref="V33:V34"/>
    <mergeCell ref="AA33:AA34"/>
    <mergeCell ref="AB33:AB34"/>
    <mergeCell ref="AC33:AC34"/>
    <mergeCell ref="AD33:AD34"/>
    <mergeCell ref="AE33:AE34"/>
    <mergeCell ref="O33:O34"/>
    <mergeCell ref="P33:P34"/>
    <mergeCell ref="R33:R34"/>
    <mergeCell ref="S33:S34"/>
    <mergeCell ref="T33:T34"/>
    <mergeCell ref="U33:U34"/>
    <mergeCell ref="I33:I34"/>
    <mergeCell ref="J33:J34"/>
    <mergeCell ref="K33:K34"/>
    <mergeCell ref="L33:L34"/>
    <mergeCell ref="D39:D40"/>
    <mergeCell ref="E39:G40"/>
    <mergeCell ref="H39:H40"/>
    <mergeCell ref="I39:I40"/>
    <mergeCell ref="AI36:AI37"/>
    <mergeCell ref="AJ36:AJ37"/>
    <mergeCell ref="AK36:AK37"/>
    <mergeCell ref="AL36:AL37"/>
    <mergeCell ref="AN36:AN37"/>
    <mergeCell ref="AO36:AO37"/>
    <mergeCell ref="AB36:AB37"/>
    <mergeCell ref="AC36:AC37"/>
    <mergeCell ref="AD36:AD37"/>
    <mergeCell ref="AE36:AE37"/>
    <mergeCell ref="AG36:AG37"/>
    <mergeCell ref="AH36:AH37"/>
    <mergeCell ref="S36:S37"/>
    <mergeCell ref="T36:T37"/>
    <mergeCell ref="U36:U37"/>
    <mergeCell ref="V36:V37"/>
    <mergeCell ref="Z36:Z37"/>
    <mergeCell ref="AA36:AA37"/>
    <mergeCell ref="M36:M37"/>
    <mergeCell ref="N36:N37"/>
    <mergeCell ref="O36:O37"/>
    <mergeCell ref="P36:P37"/>
    <mergeCell ref="Q36:Q37"/>
    <mergeCell ref="R36:R37"/>
    <mergeCell ref="M42:M43"/>
    <mergeCell ref="N42:N43"/>
    <mergeCell ref="AI39:AI40"/>
    <mergeCell ref="AJ39:AJ40"/>
    <mergeCell ref="AL39:AL40"/>
    <mergeCell ref="AN39:AN40"/>
    <mergeCell ref="AO39:AO40"/>
    <mergeCell ref="B42:B43"/>
    <mergeCell ref="C42:C43"/>
    <mergeCell ref="D42:D43"/>
    <mergeCell ref="E42:G43"/>
    <mergeCell ref="H42:H43"/>
    <mergeCell ref="AB39:AB40"/>
    <mergeCell ref="AC39:AC40"/>
    <mergeCell ref="AD39:AD40"/>
    <mergeCell ref="AE39:AE40"/>
    <mergeCell ref="AG39:AG40"/>
    <mergeCell ref="AH39:AH40"/>
    <mergeCell ref="P39:P40"/>
    <mergeCell ref="R39:R40"/>
    <mergeCell ref="S39:S40"/>
    <mergeCell ref="U39:U40"/>
    <mergeCell ref="V39:V40"/>
    <mergeCell ref="AA39:AA40"/>
    <mergeCell ref="J39:J40"/>
    <mergeCell ref="K39:K40"/>
    <mergeCell ref="L39:L40"/>
    <mergeCell ref="M39:M40"/>
    <mergeCell ref="N39:N40"/>
    <mergeCell ref="O39:O40"/>
    <mergeCell ref="B39:B40"/>
    <mergeCell ref="C39:C40"/>
    <mergeCell ref="AN42:AN43"/>
    <mergeCell ref="AO42:AO43"/>
    <mergeCell ref="B45:B46"/>
    <mergeCell ref="C45:C46"/>
    <mergeCell ref="D45:D46"/>
    <mergeCell ref="E45:G46"/>
    <mergeCell ref="H45:H46"/>
    <mergeCell ref="I45:I46"/>
    <mergeCell ref="J45:J46"/>
    <mergeCell ref="K45:K46"/>
    <mergeCell ref="AE42:AE43"/>
    <mergeCell ref="AG42:AG43"/>
    <mergeCell ref="AH42:AH43"/>
    <mergeCell ref="AI42:AI43"/>
    <mergeCell ref="AJ42:AJ43"/>
    <mergeCell ref="AL42:AL43"/>
    <mergeCell ref="V42:V43"/>
    <mergeCell ref="W42:W43"/>
    <mergeCell ref="AA42:AA43"/>
    <mergeCell ref="AB42:AB43"/>
    <mergeCell ref="AC42:AC43"/>
    <mergeCell ref="AD42:AD43"/>
    <mergeCell ref="O42:O43"/>
    <mergeCell ref="P42:P43"/>
    <mergeCell ref="Q42:Q43"/>
    <mergeCell ref="R42:R43"/>
    <mergeCell ref="S42:S43"/>
    <mergeCell ref="U42:U43"/>
    <mergeCell ref="I42:I43"/>
    <mergeCell ref="J42:J43"/>
    <mergeCell ref="K42:K43"/>
    <mergeCell ref="L42:L43"/>
    <mergeCell ref="AJ45:AJ46"/>
    <mergeCell ref="AL45:AL46"/>
    <mergeCell ref="AN45:AN46"/>
    <mergeCell ref="AO45:AO46"/>
    <mergeCell ref="B47:B50"/>
    <mergeCell ref="C47:C50"/>
    <mergeCell ref="D47:D50"/>
    <mergeCell ref="E47:G50"/>
    <mergeCell ref="H47:H50"/>
    <mergeCell ref="I47:I50"/>
    <mergeCell ref="AC45:AC46"/>
    <mergeCell ref="AD45:AD46"/>
    <mergeCell ref="AE45:AE46"/>
    <mergeCell ref="AG45:AG46"/>
    <mergeCell ref="AH45:AH46"/>
    <mergeCell ref="AI45:AI46"/>
    <mergeCell ref="S45:S46"/>
    <mergeCell ref="T45:T46"/>
    <mergeCell ref="U45:U46"/>
    <mergeCell ref="V45:V46"/>
    <mergeCell ref="AA45:AA46"/>
    <mergeCell ref="AB45:AB46"/>
    <mergeCell ref="L45:L46"/>
    <mergeCell ref="M45:M46"/>
    <mergeCell ref="N45:N46"/>
    <mergeCell ref="O45:O46"/>
    <mergeCell ref="P45:P46"/>
    <mergeCell ref="R45:R46"/>
    <mergeCell ref="AO47:AO50"/>
    <mergeCell ref="N49:N51"/>
    <mergeCell ref="R49:R51"/>
    <mergeCell ref="U49:U51"/>
    <mergeCell ref="AL49:AL50"/>
    <mergeCell ref="AM49:AM50"/>
    <mergeCell ref="AD47:AD50"/>
    <mergeCell ref="AE47:AE50"/>
    <mergeCell ref="AG47:AG50"/>
    <mergeCell ref="AH47:AH50"/>
    <mergeCell ref="AI47:AI50"/>
    <mergeCell ref="AJ47:AJ50"/>
    <mergeCell ref="V47:V50"/>
    <mergeCell ref="Y47:Y50"/>
    <mergeCell ref="Z47:Z48"/>
    <mergeCell ref="AA47:AA50"/>
    <mergeCell ref="AB47:AB50"/>
    <mergeCell ref="AC47:AC50"/>
    <mergeCell ref="P47:P50"/>
    <mergeCell ref="Q47:Q48"/>
    <mergeCell ref="R47:R48"/>
    <mergeCell ref="S47:S50"/>
    <mergeCell ref="T47:T49"/>
    <mergeCell ref="U47:U48"/>
    <mergeCell ref="N47:N48"/>
    <mergeCell ref="O47:O50"/>
    <mergeCell ref="N52:N55"/>
    <mergeCell ref="O52:O54"/>
    <mergeCell ref="P52:P54"/>
    <mergeCell ref="Q52:Q53"/>
    <mergeCell ref="AN49:AN50"/>
    <mergeCell ref="E51:G51"/>
    <mergeCell ref="B52:B54"/>
    <mergeCell ref="C52:C54"/>
    <mergeCell ref="D52:D54"/>
    <mergeCell ref="E52:G54"/>
    <mergeCell ref="H52:H54"/>
    <mergeCell ref="I52:I54"/>
    <mergeCell ref="J52:J54"/>
    <mergeCell ref="K52:K54"/>
    <mergeCell ref="AK47:AK48"/>
    <mergeCell ref="AL47:AL48"/>
    <mergeCell ref="AM47:AM48"/>
    <mergeCell ref="AN47:AN48"/>
    <mergeCell ref="J47:J50"/>
    <mergeCell ref="K47:K50"/>
    <mergeCell ref="L47:L50"/>
    <mergeCell ref="M47:M50"/>
    <mergeCell ref="N56:N58"/>
    <mergeCell ref="O56:O58"/>
    <mergeCell ref="AM52:AM54"/>
    <mergeCell ref="AN52:AN54"/>
    <mergeCell ref="AO52:AO54"/>
    <mergeCell ref="E55:G55"/>
    <mergeCell ref="B56:B58"/>
    <mergeCell ref="C56:C58"/>
    <mergeCell ref="D56:D58"/>
    <mergeCell ref="E56:G58"/>
    <mergeCell ref="H56:H58"/>
    <mergeCell ref="I56:I58"/>
    <mergeCell ref="AG52:AG54"/>
    <mergeCell ref="AH52:AH54"/>
    <mergeCell ref="AI52:AI54"/>
    <mergeCell ref="AJ52:AJ54"/>
    <mergeCell ref="AK52:AK53"/>
    <mergeCell ref="AL52:AL54"/>
    <mergeCell ref="Z52:Z53"/>
    <mergeCell ref="AA52:AA54"/>
    <mergeCell ref="AB52:AB54"/>
    <mergeCell ref="AC52:AC54"/>
    <mergeCell ref="AD52:AD54"/>
    <mergeCell ref="AE52:AE54"/>
    <mergeCell ref="R52:R55"/>
    <mergeCell ref="S52:S54"/>
    <mergeCell ref="T52:T54"/>
    <mergeCell ref="U52:U55"/>
    <mergeCell ref="V52:V54"/>
    <mergeCell ref="Y52:Y54"/>
    <mergeCell ref="L52:L54"/>
    <mergeCell ref="M52:M54"/>
    <mergeCell ref="AN56:AN58"/>
    <mergeCell ref="AO56:AO58"/>
    <mergeCell ref="B60:B62"/>
    <mergeCell ref="C60:C62"/>
    <mergeCell ref="D60:D62"/>
    <mergeCell ref="E60:G62"/>
    <mergeCell ref="H60:H62"/>
    <mergeCell ref="I60:I62"/>
    <mergeCell ref="J60:J62"/>
    <mergeCell ref="K60:K62"/>
    <mergeCell ref="AG56:AG58"/>
    <mergeCell ref="AH56:AH58"/>
    <mergeCell ref="AI56:AI58"/>
    <mergeCell ref="AJ56:AJ58"/>
    <mergeCell ref="AL56:AL58"/>
    <mergeCell ref="AM56:AM58"/>
    <mergeCell ref="Y56:Y58"/>
    <mergeCell ref="AA56:AA58"/>
    <mergeCell ref="AB56:AB58"/>
    <mergeCell ref="AC56:AC58"/>
    <mergeCell ref="AD56:AD58"/>
    <mergeCell ref="AE56:AE58"/>
    <mergeCell ref="P56:P58"/>
    <mergeCell ref="R56:R58"/>
    <mergeCell ref="S56:S58"/>
    <mergeCell ref="T56:T58"/>
    <mergeCell ref="U56:U58"/>
    <mergeCell ref="V56:V58"/>
    <mergeCell ref="J56:J58"/>
    <mergeCell ref="K56:K58"/>
    <mergeCell ref="L56:L58"/>
    <mergeCell ref="M56:M58"/>
    <mergeCell ref="AM60:AM62"/>
    <mergeCell ref="AN60:AN62"/>
    <mergeCell ref="AO60:AO62"/>
    <mergeCell ref="B64:B66"/>
    <mergeCell ref="C64:C66"/>
    <mergeCell ref="D64:D66"/>
    <mergeCell ref="E64:G66"/>
    <mergeCell ref="H64:H66"/>
    <mergeCell ref="I64:I66"/>
    <mergeCell ref="AD60:AD62"/>
    <mergeCell ref="AE60:AE62"/>
    <mergeCell ref="AG60:AG62"/>
    <mergeCell ref="AH60:AH62"/>
    <mergeCell ref="AI60:AI62"/>
    <mergeCell ref="AJ60:AJ62"/>
    <mergeCell ref="U60:U63"/>
    <mergeCell ref="V60:V62"/>
    <mergeCell ref="Y60:Y62"/>
    <mergeCell ref="AA60:AA62"/>
    <mergeCell ref="AB60:AB62"/>
    <mergeCell ref="AC60:AC62"/>
    <mergeCell ref="L60:L62"/>
    <mergeCell ref="M60:M62"/>
    <mergeCell ref="N60:N63"/>
    <mergeCell ref="O60:O62"/>
    <mergeCell ref="R60:R63"/>
    <mergeCell ref="S60:S62"/>
    <mergeCell ref="W64:W65"/>
    <mergeCell ref="X64:X65"/>
    <mergeCell ref="Z64:Z65"/>
    <mergeCell ref="AA64:AA66"/>
    <mergeCell ref="P64:P66"/>
    <mergeCell ref="Q64:Q65"/>
    <mergeCell ref="R64:R66"/>
    <mergeCell ref="S64:S66"/>
    <mergeCell ref="T64:T66"/>
    <mergeCell ref="U64:U66"/>
    <mergeCell ref="J64:J66"/>
    <mergeCell ref="K64:K66"/>
    <mergeCell ref="L64:L66"/>
    <mergeCell ref="M64:M66"/>
    <mergeCell ref="N64:N66"/>
    <mergeCell ref="O64:O66"/>
    <mergeCell ref="AL60:AL62"/>
    <mergeCell ref="V68:V72"/>
    <mergeCell ref="W68:W70"/>
    <mergeCell ref="X68:X70"/>
    <mergeCell ref="M68:M72"/>
    <mergeCell ref="N68:N73"/>
    <mergeCell ref="O68:O72"/>
    <mergeCell ref="P68:P72"/>
    <mergeCell ref="Q68:Q70"/>
    <mergeCell ref="R68:R73"/>
    <mergeCell ref="AO64:AO66"/>
    <mergeCell ref="B68:B72"/>
    <mergeCell ref="C68:C72"/>
    <mergeCell ref="D68:D72"/>
    <mergeCell ref="E68:G72"/>
    <mergeCell ref="H68:H72"/>
    <mergeCell ref="I68:I72"/>
    <mergeCell ref="J68:J70"/>
    <mergeCell ref="K68:K72"/>
    <mergeCell ref="L68:L72"/>
    <mergeCell ref="AI64:AI66"/>
    <mergeCell ref="AJ64:AJ66"/>
    <mergeCell ref="AK64:AK65"/>
    <mergeCell ref="AL64:AL66"/>
    <mergeCell ref="AM64:AM66"/>
    <mergeCell ref="AN64:AN66"/>
    <mergeCell ref="AB64:AB66"/>
    <mergeCell ref="AC64:AC66"/>
    <mergeCell ref="AD64:AD66"/>
    <mergeCell ref="AE64:AE66"/>
    <mergeCell ref="AG64:AG66"/>
    <mergeCell ref="AH64:AH66"/>
    <mergeCell ref="V64:V66"/>
    <mergeCell ref="Y74:Y76"/>
    <mergeCell ref="J74:J76"/>
    <mergeCell ref="K74:K76"/>
    <mergeCell ref="L74:L76"/>
    <mergeCell ref="M74:M76"/>
    <mergeCell ref="N74:N76"/>
    <mergeCell ref="O74:O76"/>
    <mergeCell ref="AM68:AM72"/>
    <mergeCell ref="AN68:AN72"/>
    <mergeCell ref="AO68:AO72"/>
    <mergeCell ref="J71:J72"/>
    <mergeCell ref="B74:B76"/>
    <mergeCell ref="C74:C76"/>
    <mergeCell ref="D74:D76"/>
    <mergeCell ref="E74:G76"/>
    <mergeCell ref="H74:H76"/>
    <mergeCell ref="I74:I76"/>
    <mergeCell ref="AE68:AE72"/>
    <mergeCell ref="AG68:AG72"/>
    <mergeCell ref="AH68:AH72"/>
    <mergeCell ref="AJ68:AJ72"/>
    <mergeCell ref="AK68:AK70"/>
    <mergeCell ref="AL68:AL72"/>
    <mergeCell ref="Y68:Y72"/>
    <mergeCell ref="Z68:Z70"/>
    <mergeCell ref="AA68:AA72"/>
    <mergeCell ref="AB68:AB72"/>
    <mergeCell ref="AC68:AC72"/>
    <mergeCell ref="AD68:AD72"/>
    <mergeCell ref="S68:S72"/>
    <mergeCell ref="T68:T70"/>
    <mergeCell ref="U68:U73"/>
    <mergeCell ref="Y77:Y79"/>
    <mergeCell ref="J77:J79"/>
    <mergeCell ref="K77:K79"/>
    <mergeCell ref="L77:L79"/>
    <mergeCell ref="M77:M79"/>
    <mergeCell ref="N77:N80"/>
    <mergeCell ref="O77:O79"/>
    <mergeCell ref="B77:B79"/>
    <mergeCell ref="C77:C79"/>
    <mergeCell ref="D77:D79"/>
    <mergeCell ref="E77:G79"/>
    <mergeCell ref="H77:H79"/>
    <mergeCell ref="I77:I79"/>
    <mergeCell ref="AN74:AN76"/>
    <mergeCell ref="AO74:AO76"/>
    <mergeCell ref="AH74:AH76"/>
    <mergeCell ref="AI74:AI76"/>
    <mergeCell ref="AJ74:AJ76"/>
    <mergeCell ref="AK74:AK76"/>
    <mergeCell ref="AL74:AL76"/>
    <mergeCell ref="AM74:AM76"/>
    <mergeCell ref="AA74:AA76"/>
    <mergeCell ref="AB74:AB76"/>
    <mergeCell ref="AC74:AC76"/>
    <mergeCell ref="AD74:AD76"/>
    <mergeCell ref="AE74:AE76"/>
    <mergeCell ref="AG74:AG76"/>
    <mergeCell ref="P74:P76"/>
    <mergeCell ref="R74:R76"/>
    <mergeCell ref="S74:S76"/>
    <mergeCell ref="U74:U76"/>
    <mergeCell ref="V74:V76"/>
    <mergeCell ref="N81:N84"/>
    <mergeCell ref="O81:O83"/>
    <mergeCell ref="P81:P82"/>
    <mergeCell ref="R81:R84"/>
    <mergeCell ref="S81:S83"/>
    <mergeCell ref="AO77:AO79"/>
    <mergeCell ref="B81:B83"/>
    <mergeCell ref="C81:C83"/>
    <mergeCell ref="D81:D83"/>
    <mergeCell ref="E81:G83"/>
    <mergeCell ref="H81:H83"/>
    <mergeCell ref="I81:I83"/>
    <mergeCell ref="J81:J83"/>
    <mergeCell ref="K81:K83"/>
    <mergeCell ref="L81:L83"/>
    <mergeCell ref="AH77:AH79"/>
    <mergeCell ref="AI77:AI79"/>
    <mergeCell ref="AJ77:AJ79"/>
    <mergeCell ref="AL77:AL79"/>
    <mergeCell ref="AM77:AM79"/>
    <mergeCell ref="AN77:AN79"/>
    <mergeCell ref="AA77:AA79"/>
    <mergeCell ref="AB77:AB79"/>
    <mergeCell ref="AC77:AC79"/>
    <mergeCell ref="AD77:AD79"/>
    <mergeCell ref="AE77:AE79"/>
    <mergeCell ref="AG77:AG79"/>
    <mergeCell ref="P77:P79"/>
    <mergeCell ref="R77:R80"/>
    <mergeCell ref="S77:S79"/>
    <mergeCell ref="U77:U80"/>
    <mergeCell ref="V77:V79"/>
    <mergeCell ref="S85:S87"/>
    <mergeCell ref="U85:U88"/>
    <mergeCell ref="V85:V87"/>
    <mergeCell ref="I85:I87"/>
    <mergeCell ref="J85:J87"/>
    <mergeCell ref="K85:K87"/>
    <mergeCell ref="L85:L87"/>
    <mergeCell ref="M85:M87"/>
    <mergeCell ref="N85:N88"/>
    <mergeCell ref="AJ81:AJ83"/>
    <mergeCell ref="AL81:AL83"/>
    <mergeCell ref="AM81:AM83"/>
    <mergeCell ref="AN81:AN83"/>
    <mergeCell ref="AO81:AO83"/>
    <mergeCell ref="B85:B87"/>
    <mergeCell ref="C85:C87"/>
    <mergeCell ref="D85:D87"/>
    <mergeCell ref="E85:G87"/>
    <mergeCell ref="H85:H87"/>
    <mergeCell ref="AC81:AC83"/>
    <mergeCell ref="AD81:AD83"/>
    <mergeCell ref="AE81:AE83"/>
    <mergeCell ref="AG81:AG83"/>
    <mergeCell ref="AH81:AH83"/>
    <mergeCell ref="AI81:AI83"/>
    <mergeCell ref="T81:T82"/>
    <mergeCell ref="U81:U84"/>
    <mergeCell ref="V81:V83"/>
    <mergeCell ref="Y81:Y83"/>
    <mergeCell ref="AA81:AA83"/>
    <mergeCell ref="AB81:AB83"/>
    <mergeCell ref="M81:M83"/>
    <mergeCell ref="AB89:AB91"/>
    <mergeCell ref="L89:L91"/>
    <mergeCell ref="M89:M91"/>
    <mergeCell ref="N89:N92"/>
    <mergeCell ref="O89:O91"/>
    <mergeCell ref="P89:P90"/>
    <mergeCell ref="R89:R92"/>
    <mergeCell ref="AN85:AN87"/>
    <mergeCell ref="AO85:AO87"/>
    <mergeCell ref="B89:B91"/>
    <mergeCell ref="C89:C91"/>
    <mergeCell ref="D89:D91"/>
    <mergeCell ref="E89:G91"/>
    <mergeCell ref="H89:H91"/>
    <mergeCell ref="I89:I91"/>
    <mergeCell ref="J89:J91"/>
    <mergeCell ref="K89:K91"/>
    <mergeCell ref="AG85:AG87"/>
    <mergeCell ref="AH85:AH87"/>
    <mergeCell ref="AI85:AI87"/>
    <mergeCell ref="AJ85:AJ87"/>
    <mergeCell ref="AL85:AL87"/>
    <mergeCell ref="AM85:AM87"/>
    <mergeCell ref="Y85:Y87"/>
    <mergeCell ref="AA85:AA87"/>
    <mergeCell ref="AB85:AB87"/>
    <mergeCell ref="AC85:AC87"/>
    <mergeCell ref="AD85:AD87"/>
    <mergeCell ref="AE85:AE87"/>
    <mergeCell ref="O85:O87"/>
    <mergeCell ref="P85:P87"/>
    <mergeCell ref="R85:R88"/>
    <mergeCell ref="P93:P95"/>
    <mergeCell ref="Q93:Q96"/>
    <mergeCell ref="R93:R94"/>
    <mergeCell ref="S93:S95"/>
    <mergeCell ref="T93:T96"/>
    <mergeCell ref="I93:I96"/>
    <mergeCell ref="J93:J96"/>
    <mergeCell ref="K93:K96"/>
    <mergeCell ref="L93:L96"/>
    <mergeCell ref="M93:M96"/>
    <mergeCell ref="N93:N94"/>
    <mergeCell ref="AJ89:AJ91"/>
    <mergeCell ref="AL89:AL91"/>
    <mergeCell ref="AM89:AM91"/>
    <mergeCell ref="AN89:AN91"/>
    <mergeCell ref="AO89:AO91"/>
    <mergeCell ref="B93:B95"/>
    <mergeCell ref="C93:C95"/>
    <mergeCell ref="D93:D96"/>
    <mergeCell ref="E93:G96"/>
    <mergeCell ref="H93:H96"/>
    <mergeCell ref="AC89:AC91"/>
    <mergeCell ref="AD89:AD91"/>
    <mergeCell ref="AE89:AE91"/>
    <mergeCell ref="AG89:AG91"/>
    <mergeCell ref="AH89:AH91"/>
    <mergeCell ref="AI89:AI91"/>
    <mergeCell ref="S89:S91"/>
    <mergeCell ref="U89:U92"/>
    <mergeCell ref="V89:V91"/>
    <mergeCell ref="Y89:Y91"/>
    <mergeCell ref="AA89:AA91"/>
    <mergeCell ref="AI96:AI98"/>
    <mergeCell ref="AJ96:AJ98"/>
    <mergeCell ref="AK96:AK98"/>
    <mergeCell ref="B97:B99"/>
    <mergeCell ref="C97:C99"/>
    <mergeCell ref="D97:D99"/>
    <mergeCell ref="E97:G99"/>
    <mergeCell ref="H97:H99"/>
    <mergeCell ref="I97:I99"/>
    <mergeCell ref="AL93:AL95"/>
    <mergeCell ref="AM93:AM95"/>
    <mergeCell ref="AN93:AN95"/>
    <mergeCell ref="AO93:AO95"/>
    <mergeCell ref="AA96:AA98"/>
    <mergeCell ref="AB96:AB98"/>
    <mergeCell ref="AC96:AC98"/>
    <mergeCell ref="AD96:AD98"/>
    <mergeCell ref="AE96:AE98"/>
    <mergeCell ref="AG96:AG98"/>
    <mergeCell ref="AD93:AD95"/>
    <mergeCell ref="AE93:AE95"/>
    <mergeCell ref="AG93:AG95"/>
    <mergeCell ref="AH93:AH95"/>
    <mergeCell ref="AI93:AI95"/>
    <mergeCell ref="AJ93:AJ95"/>
    <mergeCell ref="U93:U94"/>
    <mergeCell ref="V93:V95"/>
    <mergeCell ref="Y93:Y95"/>
    <mergeCell ref="AA93:AA95"/>
    <mergeCell ref="AB93:AB95"/>
    <mergeCell ref="AC93:AC95"/>
    <mergeCell ref="O93:O96"/>
    <mergeCell ref="S97:S99"/>
    <mergeCell ref="T97:T99"/>
    <mergeCell ref="B100:B101"/>
    <mergeCell ref="C100:C101"/>
    <mergeCell ref="D100:D101"/>
    <mergeCell ref="E100:G101"/>
    <mergeCell ref="H100:H101"/>
    <mergeCell ref="I100:I101"/>
    <mergeCell ref="K100:K101"/>
    <mergeCell ref="L100:L101"/>
    <mergeCell ref="J97:J99"/>
    <mergeCell ref="K97:K99"/>
    <mergeCell ref="L97:L99"/>
    <mergeCell ref="M97:M99"/>
    <mergeCell ref="O97:O99"/>
    <mergeCell ref="Q97:Q99"/>
    <mergeCell ref="AH96:AH98"/>
    <mergeCell ref="AD100:AD101"/>
    <mergeCell ref="AL100:AL101"/>
    <mergeCell ref="AN100:AN101"/>
    <mergeCell ref="AO100:AO101"/>
    <mergeCell ref="N102:N104"/>
    <mergeCell ref="R102:R104"/>
    <mergeCell ref="U102:U104"/>
    <mergeCell ref="Q103:Q104"/>
    <mergeCell ref="S103:S104"/>
    <mergeCell ref="T103:T104"/>
    <mergeCell ref="T100:T101"/>
    <mergeCell ref="U100:U101"/>
    <mergeCell ref="V100:V101"/>
    <mergeCell ref="AA100:AA101"/>
    <mergeCell ref="AB100:AB101"/>
    <mergeCell ref="AC100:AC101"/>
    <mergeCell ref="M100:M101"/>
    <mergeCell ref="N100:N101"/>
    <mergeCell ref="O100:O101"/>
    <mergeCell ref="P100:P101"/>
    <mergeCell ref="R100:R101"/>
    <mergeCell ref="S100:S101"/>
    <mergeCell ref="AJ103:AJ104"/>
    <mergeCell ref="AK103:AK104"/>
    <mergeCell ref="AL103:AL104"/>
    <mergeCell ref="AN103:AN104"/>
    <mergeCell ref="AO103:AO104"/>
    <mergeCell ref="V103:V104"/>
    <mergeCell ref="AA103:AA104"/>
    <mergeCell ref="AB103:AB104"/>
    <mergeCell ref="AC103:AC104"/>
    <mergeCell ref="AD103:AD104"/>
    <mergeCell ref="AG103:AG104"/>
    <mergeCell ref="J103:J104"/>
    <mergeCell ref="K103:K104"/>
    <mergeCell ref="L103:L104"/>
    <mergeCell ref="M103:M104"/>
    <mergeCell ref="O103:O104"/>
    <mergeCell ref="P103:P104"/>
    <mergeCell ref="R105:R108"/>
    <mergeCell ref="S105:S107"/>
    <mergeCell ref="T105:T107"/>
    <mergeCell ref="U105:U108"/>
    <mergeCell ref="J105:J107"/>
    <mergeCell ref="K105:K107"/>
    <mergeCell ref="L105:L107"/>
    <mergeCell ref="M105:M107"/>
    <mergeCell ref="N105:N108"/>
    <mergeCell ref="O105:O107"/>
    <mergeCell ref="B105:B108"/>
    <mergeCell ref="C105:C108"/>
    <mergeCell ref="D105:D107"/>
    <mergeCell ref="E105:G107"/>
    <mergeCell ref="H105:H107"/>
    <mergeCell ref="I105:I107"/>
    <mergeCell ref="AH103:AH104"/>
    <mergeCell ref="B103:B104"/>
    <mergeCell ref="C103:C104"/>
    <mergeCell ref="D103:D104"/>
    <mergeCell ref="E103:G104"/>
    <mergeCell ref="H103:H104"/>
    <mergeCell ref="I103:I104"/>
    <mergeCell ref="Q109:Q110"/>
    <mergeCell ref="R109:R112"/>
    <mergeCell ref="AO105:AO107"/>
    <mergeCell ref="B109:B112"/>
    <mergeCell ref="C109:C112"/>
    <mergeCell ref="D109:D111"/>
    <mergeCell ref="E109:G111"/>
    <mergeCell ref="H109:H111"/>
    <mergeCell ref="I109:I111"/>
    <mergeCell ref="J109:J111"/>
    <mergeCell ref="K109:K111"/>
    <mergeCell ref="L109:L111"/>
    <mergeCell ref="AI105:AI107"/>
    <mergeCell ref="AJ105:AJ107"/>
    <mergeCell ref="AK105:AK107"/>
    <mergeCell ref="AL105:AL107"/>
    <mergeCell ref="AM105:AM107"/>
    <mergeCell ref="AN105:AN107"/>
    <mergeCell ref="AB105:AB107"/>
    <mergeCell ref="AC105:AC107"/>
    <mergeCell ref="AD105:AD107"/>
    <mergeCell ref="AE105:AE107"/>
    <mergeCell ref="AG105:AG107"/>
    <mergeCell ref="AH105:AH107"/>
    <mergeCell ref="V105:V107"/>
    <mergeCell ref="W105:W107"/>
    <mergeCell ref="X105:X107"/>
    <mergeCell ref="Y105:Y107"/>
    <mergeCell ref="Z105:Z107"/>
    <mergeCell ref="AA105:AA107"/>
    <mergeCell ref="P105:P107"/>
    <mergeCell ref="Q105:Q107"/>
    <mergeCell ref="AO109:AO111"/>
    <mergeCell ref="B113:B115"/>
    <mergeCell ref="C113:C115"/>
    <mergeCell ref="D113:D115"/>
    <mergeCell ref="E113:G115"/>
    <mergeCell ref="H113:H115"/>
    <mergeCell ref="I113:I115"/>
    <mergeCell ref="J113:J115"/>
    <mergeCell ref="K113:K115"/>
    <mergeCell ref="L113:L115"/>
    <mergeCell ref="AI109:AI111"/>
    <mergeCell ref="AJ109:AJ111"/>
    <mergeCell ref="AK109:AK110"/>
    <mergeCell ref="AL109:AL111"/>
    <mergeCell ref="AM109:AM111"/>
    <mergeCell ref="AN109:AN111"/>
    <mergeCell ref="AB109:AB111"/>
    <mergeCell ref="AC109:AC111"/>
    <mergeCell ref="AD109:AD111"/>
    <mergeCell ref="AE109:AE111"/>
    <mergeCell ref="AG109:AG111"/>
    <mergeCell ref="AH109:AH111"/>
    <mergeCell ref="S109:S111"/>
    <mergeCell ref="T109:T110"/>
    <mergeCell ref="U109:U112"/>
    <mergeCell ref="V109:V111"/>
    <mergeCell ref="Y109:Y110"/>
    <mergeCell ref="AA109:AA111"/>
    <mergeCell ref="M109:M111"/>
    <mergeCell ref="N109:N112"/>
    <mergeCell ref="O109:O111"/>
    <mergeCell ref="P109:P111"/>
    <mergeCell ref="AM113:AM115"/>
    <mergeCell ref="AN113:AN115"/>
    <mergeCell ref="AO113:AO115"/>
    <mergeCell ref="AC113:AC115"/>
    <mergeCell ref="AD113:AD115"/>
    <mergeCell ref="AE113:AE115"/>
    <mergeCell ref="AG113:AG115"/>
    <mergeCell ref="AH113:AH115"/>
    <mergeCell ref="AI113:AI115"/>
    <mergeCell ref="S113:S115"/>
    <mergeCell ref="U113:U115"/>
    <mergeCell ref="V113:V115"/>
    <mergeCell ref="Y113:Y114"/>
    <mergeCell ref="AA113:AA115"/>
    <mergeCell ref="AB113:AB115"/>
    <mergeCell ref="M113:M115"/>
    <mergeCell ref="N113:N115"/>
    <mergeCell ref="O113:O115"/>
    <mergeCell ref="P113:P115"/>
    <mergeCell ref="Q113:Q114"/>
    <mergeCell ref="R113:R115"/>
    <mergeCell ref="T116:T118"/>
    <mergeCell ref="U116:U119"/>
    <mergeCell ref="J116:J118"/>
    <mergeCell ref="K116:K118"/>
    <mergeCell ref="L116:L118"/>
    <mergeCell ref="M116:M118"/>
    <mergeCell ref="N116:N119"/>
    <mergeCell ref="O116:O118"/>
    <mergeCell ref="B116:B119"/>
    <mergeCell ref="C116:C119"/>
    <mergeCell ref="D116:D118"/>
    <mergeCell ref="E116:G118"/>
    <mergeCell ref="H116:H118"/>
    <mergeCell ref="I116:I118"/>
    <mergeCell ref="AJ113:AJ115"/>
    <mergeCell ref="AK113:AK114"/>
    <mergeCell ref="AL113:AL115"/>
    <mergeCell ref="J120:J122"/>
    <mergeCell ref="K120:K122"/>
    <mergeCell ref="L120:L122"/>
    <mergeCell ref="M120:M122"/>
    <mergeCell ref="N120:N123"/>
    <mergeCell ref="O120:O122"/>
    <mergeCell ref="AK116:AK117"/>
    <mergeCell ref="AL116:AL118"/>
    <mergeCell ref="AN116:AN118"/>
    <mergeCell ref="AO116:AO118"/>
    <mergeCell ref="B120:B123"/>
    <mergeCell ref="C120:C123"/>
    <mergeCell ref="D120:D122"/>
    <mergeCell ref="E120:G122"/>
    <mergeCell ref="H120:H122"/>
    <mergeCell ref="I120:I122"/>
    <mergeCell ref="AD116:AD118"/>
    <mergeCell ref="AE116:AE118"/>
    <mergeCell ref="AG116:AG118"/>
    <mergeCell ref="AH116:AH118"/>
    <mergeCell ref="AI116:AI118"/>
    <mergeCell ref="AJ116:AJ118"/>
    <mergeCell ref="V116:V118"/>
    <mergeCell ref="W116:W118"/>
    <mergeCell ref="Y116:Y118"/>
    <mergeCell ref="AA116:AA118"/>
    <mergeCell ref="AB116:AB118"/>
    <mergeCell ref="AC116:AC118"/>
    <mergeCell ref="P116:P118"/>
    <mergeCell ref="Q116:Q117"/>
    <mergeCell ref="R116:R119"/>
    <mergeCell ref="S116:S118"/>
    <mergeCell ref="N124:N127"/>
    <mergeCell ref="O124:O126"/>
    <mergeCell ref="P124:P126"/>
    <mergeCell ref="Q124:Q125"/>
    <mergeCell ref="AN120:AN122"/>
    <mergeCell ref="AO120:AO122"/>
    <mergeCell ref="B124:B127"/>
    <mergeCell ref="C124:C127"/>
    <mergeCell ref="D124:D126"/>
    <mergeCell ref="E124:G126"/>
    <mergeCell ref="H124:H126"/>
    <mergeCell ref="I124:I126"/>
    <mergeCell ref="J124:J126"/>
    <mergeCell ref="K124:K126"/>
    <mergeCell ref="AG120:AG122"/>
    <mergeCell ref="AH120:AH122"/>
    <mergeCell ref="AI120:AI122"/>
    <mergeCell ref="AJ120:AJ122"/>
    <mergeCell ref="AK120:AK121"/>
    <mergeCell ref="AL120:AL122"/>
    <mergeCell ref="V120:V122"/>
    <mergeCell ref="AA120:AA122"/>
    <mergeCell ref="AB120:AB122"/>
    <mergeCell ref="AC120:AC122"/>
    <mergeCell ref="AD120:AD122"/>
    <mergeCell ref="AE120:AE122"/>
    <mergeCell ref="P120:P122"/>
    <mergeCell ref="Q120:Q121"/>
    <mergeCell ref="R120:R123"/>
    <mergeCell ref="S120:S122"/>
    <mergeCell ref="T120:T122"/>
    <mergeCell ref="U120:U123"/>
    <mergeCell ref="Q128:Q129"/>
    <mergeCell ref="R128:R131"/>
    <mergeCell ref="AO124:AO126"/>
    <mergeCell ref="E127:F127"/>
    <mergeCell ref="B128:B130"/>
    <mergeCell ref="C128:C130"/>
    <mergeCell ref="D128:D130"/>
    <mergeCell ref="E128:G130"/>
    <mergeCell ref="H128:H130"/>
    <mergeCell ref="I128:I130"/>
    <mergeCell ref="J128:J130"/>
    <mergeCell ref="K128:K130"/>
    <mergeCell ref="AI124:AI126"/>
    <mergeCell ref="AJ124:AJ126"/>
    <mergeCell ref="AK124:AK125"/>
    <mergeCell ref="AL124:AL126"/>
    <mergeCell ref="AM124:AM126"/>
    <mergeCell ref="AN124:AN126"/>
    <mergeCell ref="AB124:AB126"/>
    <mergeCell ref="AC124:AC126"/>
    <mergeCell ref="AD124:AD126"/>
    <mergeCell ref="AE124:AE126"/>
    <mergeCell ref="AG124:AG126"/>
    <mergeCell ref="AH124:AH126"/>
    <mergeCell ref="R124:R127"/>
    <mergeCell ref="S124:S126"/>
    <mergeCell ref="U124:U127"/>
    <mergeCell ref="V124:V126"/>
    <mergeCell ref="Y124:Y126"/>
    <mergeCell ref="AA124:AA126"/>
    <mergeCell ref="L124:L126"/>
    <mergeCell ref="M124:M126"/>
    <mergeCell ref="AL128:AL130"/>
    <mergeCell ref="AM128:AM130"/>
    <mergeCell ref="AN128:AN130"/>
    <mergeCell ref="AO128:AO130"/>
    <mergeCell ref="B132:B134"/>
    <mergeCell ref="C132:C134"/>
    <mergeCell ref="D132:D134"/>
    <mergeCell ref="E132:G134"/>
    <mergeCell ref="H132:H134"/>
    <mergeCell ref="I132:I134"/>
    <mergeCell ref="AE128:AE130"/>
    <mergeCell ref="AG128:AG130"/>
    <mergeCell ref="AH128:AH130"/>
    <mergeCell ref="AI128:AI130"/>
    <mergeCell ref="AJ128:AJ130"/>
    <mergeCell ref="AK128:AK129"/>
    <mergeCell ref="Y128:Y130"/>
    <mergeCell ref="Z128:Z129"/>
    <mergeCell ref="AA128:AA130"/>
    <mergeCell ref="AB128:AB130"/>
    <mergeCell ref="AC128:AC130"/>
    <mergeCell ref="AD128:AD130"/>
    <mergeCell ref="S128:S130"/>
    <mergeCell ref="T128:T129"/>
    <mergeCell ref="U128:U131"/>
    <mergeCell ref="V128:V130"/>
    <mergeCell ref="W128:W129"/>
    <mergeCell ref="X128:X129"/>
    <mergeCell ref="L128:L130"/>
    <mergeCell ref="M128:M130"/>
    <mergeCell ref="N128:N131"/>
    <mergeCell ref="O128:O130"/>
    <mergeCell ref="J137:J138"/>
    <mergeCell ref="K137:L137"/>
    <mergeCell ref="AJ132:AJ134"/>
    <mergeCell ref="AL132:AL134"/>
    <mergeCell ref="AM132:AM134"/>
    <mergeCell ref="AN132:AN134"/>
    <mergeCell ref="AO132:AO134"/>
    <mergeCell ref="N134:N135"/>
    <mergeCell ref="R134:R135"/>
    <mergeCell ref="U134:U135"/>
    <mergeCell ref="AC132:AC134"/>
    <mergeCell ref="AD132:AD134"/>
    <mergeCell ref="AE132:AE134"/>
    <mergeCell ref="AG132:AG134"/>
    <mergeCell ref="AH132:AH134"/>
    <mergeCell ref="AI132:AI134"/>
    <mergeCell ref="R132:R133"/>
    <mergeCell ref="S132:S134"/>
    <mergeCell ref="U132:U133"/>
    <mergeCell ref="V132:V134"/>
    <mergeCell ref="AA132:AA134"/>
    <mergeCell ref="AB132:AB134"/>
    <mergeCell ref="J132:J134"/>
    <mergeCell ref="K132:K134"/>
    <mergeCell ref="L132:L134"/>
    <mergeCell ref="M132:M134"/>
    <mergeCell ref="N132:N133"/>
    <mergeCell ref="O132:O134"/>
    <mergeCell ref="R139:R140"/>
    <mergeCell ref="S139:S140"/>
    <mergeCell ref="T139:T140"/>
    <mergeCell ref="U139:U140"/>
    <mergeCell ref="V139:V140"/>
    <mergeCell ref="W139:W140"/>
    <mergeCell ref="L139:L140"/>
    <mergeCell ref="M139:M140"/>
    <mergeCell ref="N139:N140"/>
    <mergeCell ref="O139:O140"/>
    <mergeCell ref="P139:P140"/>
    <mergeCell ref="Q139:Q140"/>
    <mergeCell ref="W137:W138"/>
    <mergeCell ref="Y137:Y138"/>
    <mergeCell ref="B139:B140"/>
    <mergeCell ref="C139:C140"/>
    <mergeCell ref="D139:D140"/>
    <mergeCell ref="E139:G140"/>
    <mergeCell ref="H139:H140"/>
    <mergeCell ref="I139:I140"/>
    <mergeCell ref="J139:J140"/>
    <mergeCell ref="K139:K140"/>
    <mergeCell ref="M137:M138"/>
    <mergeCell ref="O137:O138"/>
    <mergeCell ref="P137:P138"/>
    <mergeCell ref="S137:S138"/>
    <mergeCell ref="T137:T138"/>
    <mergeCell ref="V137:V138"/>
    <mergeCell ref="D137:D138"/>
    <mergeCell ref="E137:G138"/>
    <mergeCell ref="H137:H138"/>
    <mergeCell ref="I137:I138"/>
    <mergeCell ref="U142:U143"/>
    <mergeCell ref="V142:V143"/>
    <mergeCell ref="W142:W143"/>
    <mergeCell ref="Y142:Y143"/>
    <mergeCell ref="M142:M143"/>
    <mergeCell ref="N142:N143"/>
    <mergeCell ref="O142:O143"/>
    <mergeCell ref="P142:P143"/>
    <mergeCell ref="Q142:Q143"/>
    <mergeCell ref="R142:R143"/>
    <mergeCell ref="AO139:AO140"/>
    <mergeCell ref="B142:B143"/>
    <mergeCell ref="C142:C143"/>
    <mergeCell ref="D142:D143"/>
    <mergeCell ref="E142:G143"/>
    <mergeCell ref="H142:H143"/>
    <mergeCell ref="I142:I143"/>
    <mergeCell ref="J142:J143"/>
    <mergeCell ref="K142:K143"/>
    <mergeCell ref="L142:L143"/>
    <mergeCell ref="AG139:AG140"/>
    <mergeCell ref="AH139:AH140"/>
    <mergeCell ref="AI139:AI140"/>
    <mergeCell ref="AJ139:AJ140"/>
    <mergeCell ref="AK139:AK140"/>
    <mergeCell ref="AM139:AM140"/>
    <mergeCell ref="Y139:Y140"/>
    <mergeCell ref="AA139:AA140"/>
    <mergeCell ref="AB139:AB140"/>
    <mergeCell ref="AC139:AC140"/>
    <mergeCell ref="AD139:AD140"/>
    <mergeCell ref="AE139:AE140"/>
    <mergeCell ref="V145:V146"/>
    <mergeCell ref="W145:W146"/>
    <mergeCell ref="L145:L146"/>
    <mergeCell ref="M145:M146"/>
    <mergeCell ref="N145:N146"/>
    <mergeCell ref="O145:O146"/>
    <mergeCell ref="P145:P146"/>
    <mergeCell ref="Q145:Q146"/>
    <mergeCell ref="AN142:AN143"/>
    <mergeCell ref="AO142:AO143"/>
    <mergeCell ref="B145:B146"/>
    <mergeCell ref="C145:C146"/>
    <mergeCell ref="D145:D146"/>
    <mergeCell ref="E145:G146"/>
    <mergeCell ref="H145:H146"/>
    <mergeCell ref="I145:I146"/>
    <mergeCell ref="J145:J146"/>
    <mergeCell ref="K145:K146"/>
    <mergeCell ref="AH142:AH143"/>
    <mergeCell ref="AI142:AI143"/>
    <mergeCell ref="AJ142:AJ143"/>
    <mergeCell ref="AK142:AK143"/>
    <mergeCell ref="AL142:AL143"/>
    <mergeCell ref="AM142:AM143"/>
    <mergeCell ref="AA142:AA143"/>
    <mergeCell ref="AB142:AB143"/>
    <mergeCell ref="AC142:AC143"/>
    <mergeCell ref="AD142:AD143"/>
    <mergeCell ref="AE142:AE143"/>
    <mergeCell ref="AG142:AG143"/>
    <mergeCell ref="S142:S143"/>
    <mergeCell ref="T142:T143"/>
    <mergeCell ref="K148:K149"/>
    <mergeCell ref="L148:L149"/>
    <mergeCell ref="M148:M149"/>
    <mergeCell ref="N148:N149"/>
    <mergeCell ref="O148:O149"/>
    <mergeCell ref="P148:P149"/>
    <mergeCell ref="AM145:AM146"/>
    <mergeCell ref="AN145:AN146"/>
    <mergeCell ref="AO145:AO146"/>
    <mergeCell ref="B148:B149"/>
    <mergeCell ref="C148:C149"/>
    <mergeCell ref="D148:D149"/>
    <mergeCell ref="E148:G149"/>
    <mergeCell ref="H148:H149"/>
    <mergeCell ref="I148:I149"/>
    <mergeCell ref="J148:J149"/>
    <mergeCell ref="AG145:AG146"/>
    <mergeCell ref="AH145:AH146"/>
    <mergeCell ref="AI145:AI146"/>
    <mergeCell ref="AJ145:AJ146"/>
    <mergeCell ref="AK145:AK146"/>
    <mergeCell ref="AL145:AL146"/>
    <mergeCell ref="Y145:Y146"/>
    <mergeCell ref="AA145:AA146"/>
    <mergeCell ref="AB145:AB146"/>
    <mergeCell ref="AC145:AC146"/>
    <mergeCell ref="AD145:AD146"/>
    <mergeCell ref="AE145:AE146"/>
    <mergeCell ref="R145:R146"/>
    <mergeCell ref="S145:S146"/>
    <mergeCell ref="T145:T146"/>
    <mergeCell ref="U145:U146"/>
    <mergeCell ref="M151:M152"/>
    <mergeCell ref="N151:N152"/>
    <mergeCell ref="O151:O152"/>
    <mergeCell ref="P151:P152"/>
    <mergeCell ref="AL148:AL149"/>
    <mergeCell ref="AN148:AN149"/>
    <mergeCell ref="AO148:AO149"/>
    <mergeCell ref="B151:B152"/>
    <mergeCell ref="C151:C152"/>
    <mergeCell ref="D151:D152"/>
    <mergeCell ref="E151:G152"/>
    <mergeCell ref="H151:H152"/>
    <mergeCell ref="I151:I152"/>
    <mergeCell ref="J151:J152"/>
    <mergeCell ref="AE148:AE149"/>
    <mergeCell ref="AG148:AG149"/>
    <mergeCell ref="AH148:AH149"/>
    <mergeCell ref="AI148:AI149"/>
    <mergeCell ref="AJ148:AJ149"/>
    <mergeCell ref="AK148:AK149"/>
    <mergeCell ref="W148:W149"/>
    <mergeCell ref="Y148:Y149"/>
    <mergeCell ref="AA148:AA149"/>
    <mergeCell ref="AB148:AB149"/>
    <mergeCell ref="AC148:AC149"/>
    <mergeCell ref="AD148:AD149"/>
    <mergeCell ref="Q148:Q149"/>
    <mergeCell ref="R148:R149"/>
    <mergeCell ref="S148:S149"/>
    <mergeCell ref="T148:T149"/>
    <mergeCell ref="U148:U149"/>
    <mergeCell ref="V148:V149"/>
    <mergeCell ref="N154:N155"/>
    <mergeCell ref="O154:O155"/>
    <mergeCell ref="AL151:AL152"/>
    <mergeCell ref="AM151:AM152"/>
    <mergeCell ref="AN151:AN152"/>
    <mergeCell ref="AO151:AO152"/>
    <mergeCell ref="B154:B155"/>
    <mergeCell ref="C154:C155"/>
    <mergeCell ref="D154:D155"/>
    <mergeCell ref="E154:G155"/>
    <mergeCell ref="H154:H155"/>
    <mergeCell ref="I154:I155"/>
    <mergeCell ref="AE151:AE152"/>
    <mergeCell ref="AG151:AG152"/>
    <mergeCell ref="AH151:AH152"/>
    <mergeCell ref="AI151:AI152"/>
    <mergeCell ref="AJ151:AJ152"/>
    <mergeCell ref="AK151:AK152"/>
    <mergeCell ref="W151:W152"/>
    <mergeCell ref="Y151:Y152"/>
    <mergeCell ref="AA151:AA152"/>
    <mergeCell ref="AB151:AB152"/>
    <mergeCell ref="AC151:AC152"/>
    <mergeCell ref="AD151:AD152"/>
    <mergeCell ref="Q151:Q152"/>
    <mergeCell ref="R151:R152"/>
    <mergeCell ref="S151:S152"/>
    <mergeCell ref="T151:T152"/>
    <mergeCell ref="U151:U152"/>
    <mergeCell ref="V151:V152"/>
    <mergeCell ref="K151:K152"/>
    <mergeCell ref="L151:L152"/>
    <mergeCell ref="AK154:AK155"/>
    <mergeCell ref="AL154:AL155"/>
    <mergeCell ref="AM154:AM155"/>
    <mergeCell ref="AN154:AN155"/>
    <mergeCell ref="AO154:AO155"/>
    <mergeCell ref="B157:B158"/>
    <mergeCell ref="C157:C158"/>
    <mergeCell ref="D157:D158"/>
    <mergeCell ref="E157:G158"/>
    <mergeCell ref="H157:H158"/>
    <mergeCell ref="AD154:AD155"/>
    <mergeCell ref="AE154:AE155"/>
    <mergeCell ref="AG154:AG155"/>
    <mergeCell ref="AH154:AH155"/>
    <mergeCell ref="AI154:AI155"/>
    <mergeCell ref="AJ154:AJ155"/>
    <mergeCell ref="V154:V155"/>
    <mergeCell ref="W154:W155"/>
    <mergeCell ref="Y154:Y155"/>
    <mergeCell ref="AA154:AA155"/>
    <mergeCell ref="AB154:AB155"/>
    <mergeCell ref="AC154:AC155"/>
    <mergeCell ref="P154:P155"/>
    <mergeCell ref="Q154:Q155"/>
    <mergeCell ref="R154:R155"/>
    <mergeCell ref="S154:S155"/>
    <mergeCell ref="T154:T155"/>
    <mergeCell ref="U154:U155"/>
    <mergeCell ref="J154:J155"/>
    <mergeCell ref="K154:K155"/>
    <mergeCell ref="L154:L155"/>
    <mergeCell ref="M154:M155"/>
    <mergeCell ref="AM157:AM158"/>
    <mergeCell ref="AN157:AN158"/>
    <mergeCell ref="AO157:AO158"/>
    <mergeCell ref="AC157:AC158"/>
    <mergeCell ref="AD157:AD158"/>
    <mergeCell ref="AE157:AE158"/>
    <mergeCell ref="AG157:AG158"/>
    <mergeCell ref="AH157:AH158"/>
    <mergeCell ref="AI157:AI158"/>
    <mergeCell ref="U157:U158"/>
    <mergeCell ref="V157:V158"/>
    <mergeCell ref="W157:W158"/>
    <mergeCell ref="Y157:Y158"/>
    <mergeCell ref="AA157:AA158"/>
    <mergeCell ref="AB157:AB158"/>
    <mergeCell ref="O157:O158"/>
    <mergeCell ref="P157:P158"/>
    <mergeCell ref="Q157:Q158"/>
    <mergeCell ref="R157:R158"/>
    <mergeCell ref="S157:S158"/>
    <mergeCell ref="T157:T158"/>
    <mergeCell ref="U160:U161"/>
    <mergeCell ref="V160:V161"/>
    <mergeCell ref="J160:J161"/>
    <mergeCell ref="K160:K161"/>
    <mergeCell ref="L160:L161"/>
    <mergeCell ref="M160:M161"/>
    <mergeCell ref="N160:N161"/>
    <mergeCell ref="O160:O161"/>
    <mergeCell ref="B160:B161"/>
    <mergeCell ref="C160:C161"/>
    <mergeCell ref="D160:D161"/>
    <mergeCell ref="E160:G161"/>
    <mergeCell ref="H160:H161"/>
    <mergeCell ref="I160:I161"/>
    <mergeCell ref="AJ157:AJ158"/>
    <mergeCell ref="AK157:AK158"/>
    <mergeCell ref="AL157:AL158"/>
    <mergeCell ref="I157:I158"/>
    <mergeCell ref="J157:J158"/>
    <mergeCell ref="K157:K158"/>
    <mergeCell ref="L157:L158"/>
    <mergeCell ref="M157:M158"/>
    <mergeCell ref="N157:N158"/>
    <mergeCell ref="I163:I164"/>
    <mergeCell ref="J163:J164"/>
    <mergeCell ref="K163:K164"/>
    <mergeCell ref="L163:L164"/>
    <mergeCell ref="M163:M164"/>
    <mergeCell ref="N163:N164"/>
    <mergeCell ref="AM160:AM161"/>
    <mergeCell ref="AN160:AN161"/>
    <mergeCell ref="AO160:AO161"/>
    <mergeCell ref="E162:G162"/>
    <mergeCell ref="AK162:AK164"/>
    <mergeCell ref="B163:B164"/>
    <mergeCell ref="C163:C164"/>
    <mergeCell ref="D163:D164"/>
    <mergeCell ref="E163:G164"/>
    <mergeCell ref="H163:H164"/>
    <mergeCell ref="AG160:AG161"/>
    <mergeCell ref="AH160:AH161"/>
    <mergeCell ref="AI160:AI161"/>
    <mergeCell ref="AJ160:AJ161"/>
    <mergeCell ref="AK160:AK161"/>
    <mergeCell ref="AL160:AL161"/>
    <mergeCell ref="Y160:Y161"/>
    <mergeCell ref="AA160:AA161"/>
    <mergeCell ref="AB160:AB161"/>
    <mergeCell ref="AC160:AC161"/>
    <mergeCell ref="AD160:AD161"/>
    <mergeCell ref="AE160:AE161"/>
    <mergeCell ref="P160:P161"/>
    <mergeCell ref="Q160:Q161"/>
    <mergeCell ref="R160:R161"/>
    <mergeCell ref="S160:S161"/>
    <mergeCell ref="L166:L167"/>
    <mergeCell ref="M166:M167"/>
    <mergeCell ref="N166:N167"/>
    <mergeCell ref="O166:O167"/>
    <mergeCell ref="AM163:AM164"/>
    <mergeCell ref="AN163:AN164"/>
    <mergeCell ref="AO163:AO164"/>
    <mergeCell ref="E165:G165"/>
    <mergeCell ref="B166:B167"/>
    <mergeCell ref="C166:C167"/>
    <mergeCell ref="D166:D167"/>
    <mergeCell ref="E166:G167"/>
    <mergeCell ref="H166:H167"/>
    <mergeCell ref="I166:I167"/>
    <mergeCell ref="AE163:AE164"/>
    <mergeCell ref="AG163:AG164"/>
    <mergeCell ref="AH163:AH164"/>
    <mergeCell ref="AI163:AI164"/>
    <mergeCell ref="AJ163:AJ164"/>
    <mergeCell ref="AL163:AL164"/>
    <mergeCell ref="W163:W164"/>
    <mergeCell ref="Y163:Y164"/>
    <mergeCell ref="AA163:AA164"/>
    <mergeCell ref="AB163:AB164"/>
    <mergeCell ref="AC163:AC164"/>
    <mergeCell ref="AD163:AD164"/>
    <mergeCell ref="O163:O164"/>
    <mergeCell ref="Q163:Q164"/>
    <mergeCell ref="R163:R164"/>
    <mergeCell ref="S163:S164"/>
    <mergeCell ref="U163:U164"/>
    <mergeCell ref="V163:V164"/>
    <mergeCell ref="O169:O170"/>
    <mergeCell ref="P169:P170"/>
    <mergeCell ref="AM166:AM167"/>
    <mergeCell ref="AN166:AN167"/>
    <mergeCell ref="AO166:AO167"/>
    <mergeCell ref="B169:B170"/>
    <mergeCell ref="C169:C170"/>
    <mergeCell ref="D169:D170"/>
    <mergeCell ref="E169:G170"/>
    <mergeCell ref="H169:H170"/>
    <mergeCell ref="I169:I170"/>
    <mergeCell ref="J169:J170"/>
    <mergeCell ref="AG166:AG167"/>
    <mergeCell ref="AH166:AH167"/>
    <mergeCell ref="AI166:AI167"/>
    <mergeCell ref="AJ166:AJ167"/>
    <mergeCell ref="AK166:AK167"/>
    <mergeCell ref="AL166:AL167"/>
    <mergeCell ref="Y166:Y167"/>
    <mergeCell ref="AA166:AA167"/>
    <mergeCell ref="AB166:AB167"/>
    <mergeCell ref="AC166:AC167"/>
    <mergeCell ref="AD166:AD167"/>
    <mergeCell ref="AE166:AE167"/>
    <mergeCell ref="Q166:Q167"/>
    <mergeCell ref="R166:R167"/>
    <mergeCell ref="S166:S167"/>
    <mergeCell ref="U166:U167"/>
    <mergeCell ref="V166:V167"/>
    <mergeCell ref="W166:W167"/>
    <mergeCell ref="J166:J167"/>
    <mergeCell ref="K166:K167"/>
    <mergeCell ref="AM169:AM170"/>
    <mergeCell ref="AN169:AN170"/>
    <mergeCell ref="AO169:AO170"/>
    <mergeCell ref="B172:B173"/>
    <mergeCell ref="C172:C173"/>
    <mergeCell ref="D172:D173"/>
    <mergeCell ref="E172:G173"/>
    <mergeCell ref="H172:H173"/>
    <mergeCell ref="I172:I173"/>
    <mergeCell ref="J172:J173"/>
    <mergeCell ref="AG169:AG170"/>
    <mergeCell ref="AH169:AH170"/>
    <mergeCell ref="AI169:AI170"/>
    <mergeCell ref="AJ169:AJ170"/>
    <mergeCell ref="AK169:AK170"/>
    <mergeCell ref="AL169:AL170"/>
    <mergeCell ref="Y169:Y170"/>
    <mergeCell ref="AA169:AA170"/>
    <mergeCell ref="AB169:AB170"/>
    <mergeCell ref="AC169:AC170"/>
    <mergeCell ref="AD169:AD170"/>
    <mergeCell ref="AE169:AE170"/>
    <mergeCell ref="Q169:Q170"/>
    <mergeCell ref="R169:R170"/>
    <mergeCell ref="S169:S170"/>
    <mergeCell ref="T169:T170"/>
    <mergeCell ref="U169:U170"/>
    <mergeCell ref="V169:V170"/>
    <mergeCell ref="K169:K170"/>
    <mergeCell ref="L169:L170"/>
    <mergeCell ref="M169:M170"/>
    <mergeCell ref="N169:N170"/>
    <mergeCell ref="M175:M176"/>
    <mergeCell ref="N175:N176"/>
    <mergeCell ref="AJ172:AJ173"/>
    <mergeCell ref="AL172:AL173"/>
    <mergeCell ref="AM172:AM173"/>
    <mergeCell ref="AN172:AN173"/>
    <mergeCell ref="AO172:AO173"/>
    <mergeCell ref="B175:B176"/>
    <mergeCell ref="C175:C176"/>
    <mergeCell ref="D175:D176"/>
    <mergeCell ref="E175:G176"/>
    <mergeCell ref="H175:H176"/>
    <mergeCell ref="AC172:AC173"/>
    <mergeCell ref="AD172:AD173"/>
    <mergeCell ref="AE172:AE173"/>
    <mergeCell ref="AG172:AG173"/>
    <mergeCell ref="AH172:AH173"/>
    <mergeCell ref="AI172:AI173"/>
    <mergeCell ref="S172:S173"/>
    <mergeCell ref="U172:U173"/>
    <mergeCell ref="V172:V173"/>
    <mergeCell ref="Y172:Y173"/>
    <mergeCell ref="AA172:AA173"/>
    <mergeCell ref="AB172:AB173"/>
    <mergeCell ref="K172:K173"/>
    <mergeCell ref="L172:L173"/>
    <mergeCell ref="M172:M173"/>
    <mergeCell ref="N172:N173"/>
    <mergeCell ref="O172:O173"/>
    <mergeCell ref="R172:R173"/>
    <mergeCell ref="AO175:AO176"/>
    <mergeCell ref="B178:B179"/>
    <mergeCell ref="C178:C179"/>
    <mergeCell ref="D178:D179"/>
    <mergeCell ref="E178:G179"/>
    <mergeCell ref="H178:H179"/>
    <mergeCell ref="I178:I179"/>
    <mergeCell ref="J178:J179"/>
    <mergeCell ref="K178:K179"/>
    <mergeCell ref="L178:L179"/>
    <mergeCell ref="AH175:AH176"/>
    <mergeCell ref="AI175:AI176"/>
    <mergeCell ref="AJ175:AJ176"/>
    <mergeCell ref="AL175:AL176"/>
    <mergeCell ref="AM175:AM176"/>
    <mergeCell ref="AN175:AN176"/>
    <mergeCell ref="AA175:AA176"/>
    <mergeCell ref="AB175:AB176"/>
    <mergeCell ref="AC175:AC176"/>
    <mergeCell ref="AD175:AD176"/>
    <mergeCell ref="AE175:AE176"/>
    <mergeCell ref="AG175:AG176"/>
    <mergeCell ref="O175:O176"/>
    <mergeCell ref="R175:R176"/>
    <mergeCell ref="S175:S176"/>
    <mergeCell ref="U175:U176"/>
    <mergeCell ref="V175:V176"/>
    <mergeCell ref="Y175:Y176"/>
    <mergeCell ref="I175:I176"/>
    <mergeCell ref="J175:J176"/>
    <mergeCell ref="K175:K176"/>
    <mergeCell ref="L175:L176"/>
    <mergeCell ref="AN178:AN179"/>
    <mergeCell ref="AO178:AO179"/>
    <mergeCell ref="B181:B183"/>
    <mergeCell ref="C181:C183"/>
    <mergeCell ref="D181:D183"/>
    <mergeCell ref="E181:G183"/>
    <mergeCell ref="H181:H183"/>
    <mergeCell ref="I181:I183"/>
    <mergeCell ref="J181:J183"/>
    <mergeCell ref="K181:K183"/>
    <mergeCell ref="AG178:AG179"/>
    <mergeCell ref="AH178:AH179"/>
    <mergeCell ref="AI178:AI179"/>
    <mergeCell ref="AJ178:AJ179"/>
    <mergeCell ref="AL178:AL179"/>
    <mergeCell ref="AM178:AM179"/>
    <mergeCell ref="Y178:Y179"/>
    <mergeCell ref="AA178:AA179"/>
    <mergeCell ref="AB178:AB179"/>
    <mergeCell ref="AC178:AC179"/>
    <mergeCell ref="AD178:AD179"/>
    <mergeCell ref="AE178:AE179"/>
    <mergeCell ref="M178:M179"/>
    <mergeCell ref="N178:N180"/>
    <mergeCell ref="O178:O179"/>
    <mergeCell ref="R178:R180"/>
    <mergeCell ref="S178:S179"/>
    <mergeCell ref="U178:U180"/>
    <mergeCell ref="AK181:AK183"/>
    <mergeCell ref="AM181:AM183"/>
    <mergeCell ref="AO181:AO183"/>
    <mergeCell ref="AL182:AL183"/>
    <mergeCell ref="AN182:AN183"/>
    <mergeCell ref="D188:D189"/>
    <mergeCell ref="E188:G189"/>
    <mergeCell ref="H188:H189"/>
    <mergeCell ref="I188:I189"/>
    <mergeCell ref="J188:J189"/>
    <mergeCell ref="AD181:AD183"/>
    <mergeCell ref="AE181:AE183"/>
    <mergeCell ref="AG181:AG183"/>
    <mergeCell ref="AH181:AH183"/>
    <mergeCell ref="AI181:AI183"/>
    <mergeCell ref="AJ181:AJ183"/>
    <mergeCell ref="S181:S183"/>
    <mergeCell ref="U181:U184"/>
    <mergeCell ref="V181:V183"/>
    <mergeCell ref="AA181:AA183"/>
    <mergeCell ref="AB181:AB183"/>
    <mergeCell ref="AC181:AC183"/>
    <mergeCell ref="L181:L183"/>
    <mergeCell ref="M181:M183"/>
    <mergeCell ref="N181:N184"/>
    <mergeCell ref="O181:O183"/>
    <mergeCell ref="Q181:Q183"/>
    <mergeCell ref="R181:R184"/>
    <mergeCell ref="K190:K192"/>
    <mergeCell ref="L190:L192"/>
    <mergeCell ref="M190:M192"/>
    <mergeCell ref="N190:N193"/>
    <mergeCell ref="O190:O192"/>
    <mergeCell ref="P190:P192"/>
    <mergeCell ref="V188:V189"/>
    <mergeCell ref="W188:W189"/>
    <mergeCell ref="Y188:Y189"/>
    <mergeCell ref="B190:B192"/>
    <mergeCell ref="C190:C192"/>
    <mergeCell ref="D190:D192"/>
    <mergeCell ref="E190:G192"/>
    <mergeCell ref="H190:H192"/>
    <mergeCell ref="I190:I192"/>
    <mergeCell ref="J190:J192"/>
    <mergeCell ref="K188:L188"/>
    <mergeCell ref="M188:M189"/>
    <mergeCell ref="O188:O189"/>
    <mergeCell ref="P188:P189"/>
    <mergeCell ref="S188:S189"/>
    <mergeCell ref="T188:T189"/>
    <mergeCell ref="N194:N196"/>
    <mergeCell ref="O194:O196"/>
    <mergeCell ref="B194:B196"/>
    <mergeCell ref="C194:C196"/>
    <mergeCell ref="D194:D196"/>
    <mergeCell ref="E194:G196"/>
    <mergeCell ref="H194:H196"/>
    <mergeCell ref="I194:I196"/>
    <mergeCell ref="AJ190:AJ192"/>
    <mergeCell ref="AK190:AK191"/>
    <mergeCell ref="AL190:AL192"/>
    <mergeCell ref="AM190:AM192"/>
    <mergeCell ref="AN190:AN192"/>
    <mergeCell ref="AO190:AO192"/>
    <mergeCell ref="AC190:AC192"/>
    <mergeCell ref="AD190:AD192"/>
    <mergeCell ref="AE190:AE192"/>
    <mergeCell ref="AG190:AG192"/>
    <mergeCell ref="AH190:AH192"/>
    <mergeCell ref="AI190:AI192"/>
    <mergeCell ref="W190:W192"/>
    <mergeCell ref="X190:X192"/>
    <mergeCell ref="Y190:Y192"/>
    <mergeCell ref="Z190:Z192"/>
    <mergeCell ref="AA190:AA192"/>
    <mergeCell ref="AB190:AB192"/>
    <mergeCell ref="Q190:Q191"/>
    <mergeCell ref="R190:R193"/>
    <mergeCell ref="S190:S192"/>
    <mergeCell ref="T190:T192"/>
    <mergeCell ref="U190:U193"/>
    <mergeCell ref="V190:V192"/>
    <mergeCell ref="AM194:AM196"/>
    <mergeCell ref="AN194:AN196"/>
    <mergeCell ref="AO194:AO196"/>
    <mergeCell ref="B198:B201"/>
    <mergeCell ref="C198:C201"/>
    <mergeCell ref="D198:D201"/>
    <mergeCell ref="E198:G201"/>
    <mergeCell ref="H198:H201"/>
    <mergeCell ref="I198:I201"/>
    <mergeCell ref="J198:J201"/>
    <mergeCell ref="AG194:AG196"/>
    <mergeCell ref="AH194:AH196"/>
    <mergeCell ref="AI194:AI196"/>
    <mergeCell ref="AJ194:AJ196"/>
    <mergeCell ref="AK194:AK195"/>
    <mergeCell ref="AL194:AL196"/>
    <mergeCell ref="Y194:Y196"/>
    <mergeCell ref="AA194:AA196"/>
    <mergeCell ref="AB194:AB196"/>
    <mergeCell ref="AC194:AC196"/>
    <mergeCell ref="AD194:AD196"/>
    <mergeCell ref="AE194:AE196"/>
    <mergeCell ref="Q194:Q195"/>
    <mergeCell ref="R194:R196"/>
    <mergeCell ref="S194:S196"/>
    <mergeCell ref="T194:T195"/>
    <mergeCell ref="U194:U196"/>
    <mergeCell ref="V194:V196"/>
    <mergeCell ref="J194:J196"/>
    <mergeCell ref="K194:K196"/>
    <mergeCell ref="L194:L196"/>
    <mergeCell ref="M194:M196"/>
    <mergeCell ref="AO198:AO201"/>
    <mergeCell ref="B203:B205"/>
    <mergeCell ref="C203:C205"/>
    <mergeCell ref="D203:D205"/>
    <mergeCell ref="E203:G205"/>
    <mergeCell ref="H203:H205"/>
    <mergeCell ref="I203:I205"/>
    <mergeCell ref="J203:J205"/>
    <mergeCell ref="K203:K205"/>
    <mergeCell ref="AH198:AH201"/>
    <mergeCell ref="AI198:AI201"/>
    <mergeCell ref="AJ198:AJ201"/>
    <mergeCell ref="AK198:AK200"/>
    <mergeCell ref="AL198:AL201"/>
    <mergeCell ref="AM198:AM201"/>
    <mergeCell ref="AA198:AA201"/>
    <mergeCell ref="AB198:AB201"/>
    <mergeCell ref="AC198:AC201"/>
    <mergeCell ref="AD198:AD201"/>
    <mergeCell ref="AE198:AE201"/>
    <mergeCell ref="AG198:AG201"/>
    <mergeCell ref="R198:R202"/>
    <mergeCell ref="S198:S201"/>
    <mergeCell ref="T198:T200"/>
    <mergeCell ref="U198:U202"/>
    <mergeCell ref="V198:V201"/>
    <mergeCell ref="Y198:Y201"/>
    <mergeCell ref="K198:K201"/>
    <mergeCell ref="L198:L201"/>
    <mergeCell ref="M198:M201"/>
    <mergeCell ref="N198:N202"/>
    <mergeCell ref="O198:O201"/>
    <mergeCell ref="AC203:AC205"/>
    <mergeCell ref="AD203:AD205"/>
    <mergeCell ref="AE203:AE205"/>
    <mergeCell ref="AG203:AG205"/>
    <mergeCell ref="R203:R204"/>
    <mergeCell ref="S203:S205"/>
    <mergeCell ref="T203:T204"/>
    <mergeCell ref="U203:U204"/>
    <mergeCell ref="V203:V205"/>
    <mergeCell ref="Y203:Y205"/>
    <mergeCell ref="L203:L205"/>
    <mergeCell ref="M203:M205"/>
    <mergeCell ref="N203:N204"/>
    <mergeCell ref="O203:O205"/>
    <mergeCell ref="P203:P205"/>
    <mergeCell ref="Q203:Q204"/>
    <mergeCell ref="AN198:AN201"/>
    <mergeCell ref="Q198:Q200"/>
    <mergeCell ref="AE207:AE210"/>
    <mergeCell ref="AG207:AG210"/>
    <mergeCell ref="S207:S210"/>
    <mergeCell ref="T207:T210"/>
    <mergeCell ref="U207:U210"/>
    <mergeCell ref="V207:V210"/>
    <mergeCell ref="X207:X210"/>
    <mergeCell ref="Y207:Y210"/>
    <mergeCell ref="L207:L210"/>
    <mergeCell ref="M207:M210"/>
    <mergeCell ref="N207:N210"/>
    <mergeCell ref="O207:O210"/>
    <mergeCell ref="Q207:Q210"/>
    <mergeCell ref="R207:R210"/>
    <mergeCell ref="AN203:AN205"/>
    <mergeCell ref="AO203:AO205"/>
    <mergeCell ref="B207:B210"/>
    <mergeCell ref="C207:C210"/>
    <mergeCell ref="D207:D210"/>
    <mergeCell ref="E207:G210"/>
    <mergeCell ref="H207:H210"/>
    <mergeCell ref="I207:I210"/>
    <mergeCell ref="J207:J210"/>
    <mergeCell ref="K207:K210"/>
    <mergeCell ref="AH203:AH205"/>
    <mergeCell ref="AI203:AI205"/>
    <mergeCell ref="AJ203:AJ205"/>
    <mergeCell ref="AK203:AK204"/>
    <mergeCell ref="AL203:AL205"/>
    <mergeCell ref="AM203:AM205"/>
    <mergeCell ref="AA203:AA205"/>
    <mergeCell ref="AB203:AB205"/>
    <mergeCell ref="S211:S213"/>
    <mergeCell ref="T211:T213"/>
    <mergeCell ref="U211:U213"/>
    <mergeCell ref="V211:V213"/>
    <mergeCell ref="X211:X213"/>
    <mergeCell ref="Y211:Y213"/>
    <mergeCell ref="L211:L213"/>
    <mergeCell ref="M211:M213"/>
    <mergeCell ref="N211:N213"/>
    <mergeCell ref="O211:O213"/>
    <mergeCell ref="Q211:Q213"/>
    <mergeCell ref="R211:R213"/>
    <mergeCell ref="AN207:AN210"/>
    <mergeCell ref="AO207:AO210"/>
    <mergeCell ref="B211:B213"/>
    <mergeCell ref="C211:C213"/>
    <mergeCell ref="D211:D213"/>
    <mergeCell ref="E211:G213"/>
    <mergeCell ref="H211:H213"/>
    <mergeCell ref="I211:I213"/>
    <mergeCell ref="J211:J213"/>
    <mergeCell ref="K211:K213"/>
    <mergeCell ref="AH207:AH210"/>
    <mergeCell ref="AI207:AI210"/>
    <mergeCell ref="AJ207:AJ210"/>
    <mergeCell ref="AK207:AK210"/>
    <mergeCell ref="AL207:AL210"/>
    <mergeCell ref="AM207:AM210"/>
    <mergeCell ref="AA207:AA210"/>
    <mergeCell ref="AB207:AB210"/>
    <mergeCell ref="AC207:AC210"/>
    <mergeCell ref="AD207:AD210"/>
    <mergeCell ref="U214:U216"/>
    <mergeCell ref="V214:V216"/>
    <mergeCell ref="X214:X216"/>
    <mergeCell ref="Y214:Y216"/>
    <mergeCell ref="L214:L216"/>
    <mergeCell ref="M214:M216"/>
    <mergeCell ref="N214:N216"/>
    <mergeCell ref="O214:O216"/>
    <mergeCell ref="Q214:Q216"/>
    <mergeCell ref="R214:R216"/>
    <mergeCell ref="AN211:AN213"/>
    <mergeCell ref="AO211:AO213"/>
    <mergeCell ref="B214:B216"/>
    <mergeCell ref="C214:C216"/>
    <mergeCell ref="D214:D216"/>
    <mergeCell ref="E214:G216"/>
    <mergeCell ref="H214:H216"/>
    <mergeCell ref="I214:I216"/>
    <mergeCell ref="J214:J216"/>
    <mergeCell ref="K214:K216"/>
    <mergeCell ref="AH211:AH213"/>
    <mergeCell ref="AI211:AI213"/>
    <mergeCell ref="AJ211:AJ213"/>
    <mergeCell ref="AK211:AK213"/>
    <mergeCell ref="AL211:AL213"/>
    <mergeCell ref="AM211:AM213"/>
    <mergeCell ref="AA211:AA213"/>
    <mergeCell ref="AB211:AB213"/>
    <mergeCell ref="AC211:AC213"/>
    <mergeCell ref="AD211:AD213"/>
    <mergeCell ref="AE211:AE213"/>
    <mergeCell ref="AG211:AG213"/>
    <mergeCell ref="X217:X218"/>
    <mergeCell ref="Y217:Y218"/>
    <mergeCell ref="L217:L218"/>
    <mergeCell ref="M217:M218"/>
    <mergeCell ref="N217:N218"/>
    <mergeCell ref="O217:O218"/>
    <mergeCell ref="Q217:Q218"/>
    <mergeCell ref="R217:R218"/>
    <mergeCell ref="AN214:AN216"/>
    <mergeCell ref="AO214:AO216"/>
    <mergeCell ref="B217:B218"/>
    <mergeCell ref="C217:C218"/>
    <mergeCell ref="D217:D218"/>
    <mergeCell ref="E217:G218"/>
    <mergeCell ref="H217:H218"/>
    <mergeCell ref="I217:I218"/>
    <mergeCell ref="J217:J218"/>
    <mergeCell ref="K217:K218"/>
    <mergeCell ref="AH214:AH216"/>
    <mergeCell ref="AI214:AI216"/>
    <mergeCell ref="AJ214:AJ216"/>
    <mergeCell ref="AK214:AK216"/>
    <mergeCell ref="AL214:AL216"/>
    <mergeCell ref="AM214:AM216"/>
    <mergeCell ref="AA214:AA216"/>
    <mergeCell ref="AB214:AB216"/>
    <mergeCell ref="AC214:AC216"/>
    <mergeCell ref="AD214:AD216"/>
    <mergeCell ref="AE214:AE216"/>
    <mergeCell ref="AG214:AG216"/>
    <mergeCell ref="S214:S216"/>
    <mergeCell ref="T214:T216"/>
    <mergeCell ref="Y220:Y222"/>
    <mergeCell ref="AJ220:AJ222"/>
    <mergeCell ref="B220:B222"/>
    <mergeCell ref="C220:C222"/>
    <mergeCell ref="D220:D222"/>
    <mergeCell ref="E220:F222"/>
    <mergeCell ref="G220:G222"/>
    <mergeCell ref="H220:H222"/>
    <mergeCell ref="I220:I222"/>
    <mergeCell ref="J220:J222"/>
    <mergeCell ref="AN217:AN218"/>
    <mergeCell ref="AO217:AO218"/>
    <mergeCell ref="M220:M222"/>
    <mergeCell ref="AC220:AC222"/>
    <mergeCell ref="AD220:AD222"/>
    <mergeCell ref="AI220:AI222"/>
    <mergeCell ref="AH217:AH218"/>
    <mergeCell ref="AI217:AI218"/>
    <mergeCell ref="AJ217:AJ218"/>
    <mergeCell ref="AK217:AK218"/>
    <mergeCell ref="AL217:AL218"/>
    <mergeCell ref="AM217:AM218"/>
    <mergeCell ref="AA217:AA218"/>
    <mergeCell ref="AB217:AB218"/>
    <mergeCell ref="AC217:AC218"/>
    <mergeCell ref="AD217:AD218"/>
    <mergeCell ref="AE217:AE218"/>
    <mergeCell ref="AG217:AG218"/>
    <mergeCell ref="S217:S218"/>
    <mergeCell ref="T217:T218"/>
    <mergeCell ref="U217:U218"/>
    <mergeCell ref="V217:V218"/>
    <mergeCell ref="R223:R226"/>
    <mergeCell ref="S223:S226"/>
    <mergeCell ref="T223:T226"/>
    <mergeCell ref="U223:U226"/>
    <mergeCell ref="V223:V226"/>
    <mergeCell ref="J223:J226"/>
    <mergeCell ref="K223:K226"/>
    <mergeCell ref="L223:L226"/>
    <mergeCell ref="M223:M226"/>
    <mergeCell ref="N223:N226"/>
    <mergeCell ref="O223:O226"/>
    <mergeCell ref="AM220:AM222"/>
    <mergeCell ref="AN220:AN222"/>
    <mergeCell ref="AO220:AO222"/>
    <mergeCell ref="B223:B226"/>
    <mergeCell ref="C223:C226"/>
    <mergeCell ref="D223:D226"/>
    <mergeCell ref="E223:F226"/>
    <mergeCell ref="G223:G226"/>
    <mergeCell ref="H223:H226"/>
    <mergeCell ref="I223:I226"/>
    <mergeCell ref="AA220:AA222"/>
    <mergeCell ref="AB220:AB222"/>
    <mergeCell ref="AE220:AE222"/>
    <mergeCell ref="AG220:AG222"/>
    <mergeCell ref="AH220:AH222"/>
    <mergeCell ref="AL220:AL222"/>
    <mergeCell ref="K220:K222"/>
    <mergeCell ref="L220:L222"/>
    <mergeCell ref="O220:O222"/>
    <mergeCell ref="S220:S222"/>
    <mergeCell ref="V220:V222"/>
    <mergeCell ref="S228:S231"/>
    <mergeCell ref="T228:T231"/>
    <mergeCell ref="U228:U231"/>
    <mergeCell ref="J228:J229"/>
    <mergeCell ref="K228:K231"/>
    <mergeCell ref="L228:L231"/>
    <mergeCell ref="M228:M231"/>
    <mergeCell ref="N228:N231"/>
    <mergeCell ref="O228:O231"/>
    <mergeCell ref="AM223:AM226"/>
    <mergeCell ref="AN223:AN226"/>
    <mergeCell ref="AI225:AI226"/>
    <mergeCell ref="B228:B231"/>
    <mergeCell ref="C228:C231"/>
    <mergeCell ref="D228:D231"/>
    <mergeCell ref="E228:F231"/>
    <mergeCell ref="G228:G231"/>
    <mergeCell ref="H228:H231"/>
    <mergeCell ref="I228:I231"/>
    <mergeCell ref="AD223:AD226"/>
    <mergeCell ref="AE223:AE226"/>
    <mergeCell ref="AG223:AG226"/>
    <mergeCell ref="AH223:AH226"/>
    <mergeCell ref="AJ223:AJ226"/>
    <mergeCell ref="AL223:AL226"/>
    <mergeCell ref="W223:W226"/>
    <mergeCell ref="Y223:Y226"/>
    <mergeCell ref="Z223:Z226"/>
    <mergeCell ref="AA223:AA226"/>
    <mergeCell ref="AB223:AB226"/>
    <mergeCell ref="AC223:AC226"/>
    <mergeCell ref="P223:P226"/>
    <mergeCell ref="L233:L235"/>
    <mergeCell ref="M233:M236"/>
    <mergeCell ref="N233:N235"/>
    <mergeCell ref="O233:O235"/>
    <mergeCell ref="H232:H235"/>
    <mergeCell ref="B233:B235"/>
    <mergeCell ref="C233:C236"/>
    <mergeCell ref="D233:D235"/>
    <mergeCell ref="E233:F235"/>
    <mergeCell ref="G233:G235"/>
    <mergeCell ref="AJ228:AJ231"/>
    <mergeCell ref="AK228:AK229"/>
    <mergeCell ref="AL228:AL231"/>
    <mergeCell ref="AM228:AM231"/>
    <mergeCell ref="AN228:AN231"/>
    <mergeCell ref="J230:J231"/>
    <mergeCell ref="AI230:AI231"/>
    <mergeCell ref="AC228:AC231"/>
    <mergeCell ref="AD228:AD231"/>
    <mergeCell ref="AE228:AE231"/>
    <mergeCell ref="AG228:AG231"/>
    <mergeCell ref="AH228:AH231"/>
    <mergeCell ref="AI228:AI229"/>
    <mergeCell ref="V228:V231"/>
    <mergeCell ref="W228:W231"/>
    <mergeCell ref="Y228:Y231"/>
    <mergeCell ref="Z228:Z231"/>
    <mergeCell ref="AA228:AA231"/>
    <mergeCell ref="AB228:AB231"/>
    <mergeCell ref="P228:P231"/>
    <mergeCell ref="Q228:Q229"/>
    <mergeCell ref="R228:R231"/>
    <mergeCell ref="G237:G239"/>
    <mergeCell ref="I237:I239"/>
    <mergeCell ref="AK233:AK235"/>
    <mergeCell ref="AL233:AL235"/>
    <mergeCell ref="AM233:AM235"/>
    <mergeCell ref="AN233:AN235"/>
    <mergeCell ref="AI234:AI235"/>
    <mergeCell ref="H236:H239"/>
    <mergeCell ref="K237:K239"/>
    <mergeCell ref="L237:L239"/>
    <mergeCell ref="M237:M240"/>
    <mergeCell ref="N237:N239"/>
    <mergeCell ref="AC233:AC236"/>
    <mergeCell ref="AD233:AD235"/>
    <mergeCell ref="AE233:AE235"/>
    <mergeCell ref="AG233:AG235"/>
    <mergeCell ref="AH233:AH235"/>
    <mergeCell ref="AJ233:AJ236"/>
    <mergeCell ref="V233:V235"/>
    <mergeCell ref="W233:W235"/>
    <mergeCell ref="Y233:Y235"/>
    <mergeCell ref="Z233:Z235"/>
    <mergeCell ref="AA233:AA235"/>
    <mergeCell ref="AB233:AB235"/>
    <mergeCell ref="P233:P235"/>
    <mergeCell ref="Q233:Q235"/>
    <mergeCell ref="R233:R235"/>
    <mergeCell ref="S233:S235"/>
    <mergeCell ref="T233:T235"/>
    <mergeCell ref="U233:U235"/>
    <mergeCell ref="I233:I235"/>
    <mergeCell ref="K233:K235"/>
    <mergeCell ref="AM237:AM239"/>
    <mergeCell ref="AN237:AN239"/>
    <mergeCell ref="H240:H244"/>
    <mergeCell ref="B241:B244"/>
    <mergeCell ref="C241:C244"/>
    <mergeCell ref="D241:D244"/>
    <mergeCell ref="E241:F244"/>
    <mergeCell ref="G241:G244"/>
    <mergeCell ref="I241:I244"/>
    <mergeCell ref="J241:J242"/>
    <mergeCell ref="AD237:AD239"/>
    <mergeCell ref="AE237:AE239"/>
    <mergeCell ref="AG237:AG239"/>
    <mergeCell ref="AH237:AH239"/>
    <mergeCell ref="AJ237:AJ240"/>
    <mergeCell ref="AL237:AL239"/>
    <mergeCell ref="V237:V239"/>
    <mergeCell ref="W237:W239"/>
    <mergeCell ref="Y237:Y239"/>
    <mergeCell ref="AA237:AA239"/>
    <mergeCell ref="AB237:AB239"/>
    <mergeCell ref="AC237:AC240"/>
    <mergeCell ref="O237:O239"/>
    <mergeCell ref="P237:P239"/>
    <mergeCell ref="R237:R239"/>
    <mergeCell ref="S237:S239"/>
    <mergeCell ref="T237:T239"/>
    <mergeCell ref="U237:U239"/>
    <mergeCell ref="B237:B239"/>
    <mergeCell ref="C237:C240"/>
    <mergeCell ref="D237:D239"/>
    <mergeCell ref="E237:F239"/>
    <mergeCell ref="V97:V99"/>
    <mergeCell ref="Y64:Y66"/>
    <mergeCell ref="AN241:AN244"/>
    <mergeCell ref="AI242:AI244"/>
    <mergeCell ref="J243:J244"/>
    <mergeCell ref="H255:I255"/>
    <mergeCell ref="H262:I262"/>
    <mergeCell ref="C270:D270"/>
    <mergeCell ref="AE241:AE244"/>
    <mergeCell ref="AG241:AG244"/>
    <mergeCell ref="AH241:AH244"/>
    <mergeCell ref="AJ241:AJ244"/>
    <mergeCell ref="AL241:AL244"/>
    <mergeCell ref="AM241:AM244"/>
    <mergeCell ref="X241:X244"/>
    <mergeCell ref="Y241:Y244"/>
    <mergeCell ref="AA241:AA244"/>
    <mergeCell ref="AB241:AB244"/>
    <mergeCell ref="AC241:AC244"/>
    <mergeCell ref="AD241:AD244"/>
    <mergeCell ref="R241:R244"/>
    <mergeCell ref="S241:S244"/>
    <mergeCell ref="T241:T244"/>
    <mergeCell ref="U241:U244"/>
    <mergeCell ref="V241:V244"/>
    <mergeCell ref="W241:W244"/>
    <mergeCell ref="K241:K244"/>
    <mergeCell ref="L241:L244"/>
    <mergeCell ref="M241:M244"/>
    <mergeCell ref="N241:N244"/>
    <mergeCell ref="O241:O244"/>
    <mergeCell ref="P241:P244"/>
  </mergeCells>
  <conditionalFormatting sqref="M10 M12 M14 M16 M18 M20">
    <cfRule type="containsText" dxfId="399" priority="25" operator="containsText" text="BAJA">
      <formula>NOT(ISERROR(SEARCH("BAJA",M10)))</formula>
    </cfRule>
    <cfRule type="containsText" dxfId="398" priority="26" operator="containsText" text="MODERADA">
      <formula>NOT(ISERROR(SEARCH("MODERADA",M10)))</formula>
    </cfRule>
    <cfRule type="containsText" dxfId="397" priority="27" operator="containsText" text="ALTA">
      <formula>NOT(ISERROR(SEARCH("ALTA",M10)))</formula>
    </cfRule>
    <cfRule type="containsText" dxfId="396" priority="28" operator="containsText" text="EXTREMA">
      <formula>NOT(ISERROR(SEARCH("EXTREMA",M10)))</formula>
    </cfRule>
  </conditionalFormatting>
  <conditionalFormatting sqref="M22">
    <cfRule type="containsText" dxfId="395" priority="45" operator="containsText" text="BAJA">
      <formula>NOT(ISERROR(SEARCH("BAJA",M22)))</formula>
    </cfRule>
    <cfRule type="containsText" dxfId="394" priority="46" operator="containsText" text="MODERADA">
      <formula>NOT(ISERROR(SEARCH("MODERADA",M22)))</formula>
    </cfRule>
    <cfRule type="containsText" dxfId="393" priority="47" operator="containsText" text="ALTA">
      <formula>NOT(ISERROR(SEARCH("ALTA",M22)))</formula>
    </cfRule>
    <cfRule type="containsText" dxfId="392" priority="48" operator="containsText" text="EXTREMA">
      <formula>NOT(ISERROR(SEARCH("EXTREMA",M22)))</formula>
    </cfRule>
  </conditionalFormatting>
  <conditionalFormatting sqref="M25">
    <cfRule type="containsText" dxfId="391" priority="381" operator="containsText" text="BAJA">
      <formula>NOT(ISERROR(SEARCH("BAJA",M25)))</formula>
    </cfRule>
    <cfRule type="containsText" dxfId="390" priority="382" operator="containsText" text="MODERADA">
      <formula>NOT(ISERROR(SEARCH("MODERADA",M25)))</formula>
    </cfRule>
    <cfRule type="containsText" dxfId="389" priority="383" operator="containsText" text="ALTA">
      <formula>NOT(ISERROR(SEARCH("ALTA",M25)))</formula>
    </cfRule>
    <cfRule type="containsText" dxfId="388" priority="384" operator="containsText" text="EXTREMA">
      <formula>NOT(ISERROR(SEARCH("EXTREMA",M25)))</formula>
    </cfRule>
  </conditionalFormatting>
  <conditionalFormatting sqref="M28">
    <cfRule type="containsText" dxfId="387" priority="369" operator="containsText" text="BAJA">
      <formula>NOT(ISERROR(SEARCH("BAJA",M28)))</formula>
    </cfRule>
    <cfRule type="containsText" dxfId="386" priority="370" operator="containsText" text="MODERADA">
      <formula>NOT(ISERROR(SEARCH("MODERADA",M28)))</formula>
    </cfRule>
    <cfRule type="containsText" dxfId="385" priority="371" operator="containsText" text="ALTA">
      <formula>NOT(ISERROR(SEARCH("ALTA",M28)))</formula>
    </cfRule>
    <cfRule type="containsText" dxfId="384" priority="372" operator="containsText" text="EXTREMA">
      <formula>NOT(ISERROR(SEARCH("EXTREMA",M28)))</formula>
    </cfRule>
  </conditionalFormatting>
  <conditionalFormatting sqref="M31">
    <cfRule type="containsText" dxfId="383" priority="373" operator="containsText" text="BAJA">
      <formula>NOT(ISERROR(SEARCH("BAJA",M31)))</formula>
    </cfRule>
    <cfRule type="containsText" dxfId="382" priority="374" operator="containsText" text="MODERADA">
      <formula>NOT(ISERROR(SEARCH("MODERADA",M31)))</formula>
    </cfRule>
    <cfRule type="containsText" dxfId="381" priority="375" operator="containsText" text="ALTA">
      <formula>NOT(ISERROR(SEARCH("ALTA",M31)))</formula>
    </cfRule>
    <cfRule type="containsText" dxfId="380" priority="376" operator="containsText" text="EXTREMA">
      <formula>NOT(ISERROR(SEARCH("EXTREMA",M31)))</formula>
    </cfRule>
  </conditionalFormatting>
  <conditionalFormatting sqref="M33">
    <cfRule type="containsText" dxfId="379" priority="357" operator="containsText" text="BAJA">
      <formula>NOT(ISERROR(SEARCH("BAJA",M33)))</formula>
    </cfRule>
    <cfRule type="containsText" dxfId="378" priority="358" operator="containsText" text="MODERADA">
      <formula>NOT(ISERROR(SEARCH("MODERADA",M33)))</formula>
    </cfRule>
    <cfRule type="containsText" dxfId="377" priority="359" operator="containsText" text="ALTA">
      <formula>NOT(ISERROR(SEARCH("ALTA",M33)))</formula>
    </cfRule>
    <cfRule type="containsText" dxfId="376" priority="360" operator="containsText" text="EXTREMA">
      <formula>NOT(ISERROR(SEARCH("EXTREMA",M33)))</formula>
    </cfRule>
  </conditionalFormatting>
  <conditionalFormatting sqref="M36 M45">
    <cfRule type="containsText" dxfId="375" priority="353" operator="containsText" text="BAJA">
      <formula>NOT(ISERROR(SEARCH("BAJA",M36)))</formula>
    </cfRule>
    <cfRule type="containsText" dxfId="374" priority="354" operator="containsText" text="MODERADA">
      <formula>NOT(ISERROR(SEARCH("MODERADA",M36)))</formula>
    </cfRule>
    <cfRule type="containsText" dxfId="373" priority="355" operator="containsText" text="ALTA">
      <formula>NOT(ISERROR(SEARCH("ALTA",M36)))</formula>
    </cfRule>
    <cfRule type="containsText" dxfId="372" priority="356" operator="containsText" text="EXTREMA">
      <formula>NOT(ISERROR(SEARCH("EXTREMA",M36)))</formula>
    </cfRule>
  </conditionalFormatting>
  <conditionalFormatting sqref="M39">
    <cfRule type="containsText" dxfId="371" priority="345" operator="containsText" text="BAJA">
      <formula>NOT(ISERROR(SEARCH("BAJA",M39)))</formula>
    </cfRule>
    <cfRule type="containsText" dxfId="370" priority="346" operator="containsText" text="MODERADA">
      <formula>NOT(ISERROR(SEARCH("MODERADA",M39)))</formula>
    </cfRule>
    <cfRule type="containsText" dxfId="369" priority="347" operator="containsText" text="ALTA">
      <formula>NOT(ISERROR(SEARCH("ALTA",M39)))</formula>
    </cfRule>
    <cfRule type="containsText" dxfId="368" priority="348" operator="containsText" text="EXTREMA">
      <formula>NOT(ISERROR(SEARCH("EXTREMA",M39)))</formula>
    </cfRule>
  </conditionalFormatting>
  <conditionalFormatting sqref="M42">
    <cfRule type="containsText" dxfId="367" priority="341" operator="containsText" text="BAJA">
      <formula>NOT(ISERROR(SEARCH("BAJA",M42)))</formula>
    </cfRule>
    <cfRule type="containsText" dxfId="366" priority="342" operator="containsText" text="MODERADA">
      <formula>NOT(ISERROR(SEARCH("MODERADA",M42)))</formula>
    </cfRule>
    <cfRule type="containsText" dxfId="365" priority="343" operator="containsText" text="ALTA">
      <formula>NOT(ISERROR(SEARCH("ALTA",M42)))</formula>
    </cfRule>
    <cfRule type="containsText" dxfId="364" priority="344" operator="containsText" text="EXTREMA">
      <formula>NOT(ISERROR(SEARCH("EXTREMA",M42)))</formula>
    </cfRule>
  </conditionalFormatting>
  <conditionalFormatting sqref="M47">
    <cfRule type="containsText" dxfId="363" priority="325" operator="containsText" text="BAJO">
      <formula>NOT(ISERROR(SEARCH("BAJO",M47)))</formula>
    </cfRule>
    <cfRule type="containsText" dxfId="362" priority="326" operator="containsText" text="MODERADO">
      <formula>NOT(ISERROR(SEARCH("MODERADO",M47)))</formula>
    </cfRule>
    <cfRule type="containsText" dxfId="361" priority="327" operator="containsText" text="ALTA">
      <formula>NOT(ISERROR(SEARCH("ALTA",M47)))</formula>
    </cfRule>
    <cfRule type="containsText" dxfId="360" priority="328" operator="containsText" text="EXTREMO">
      <formula>NOT(ISERROR(SEARCH("EXTREMO",M47)))</formula>
    </cfRule>
  </conditionalFormatting>
  <conditionalFormatting sqref="M52:M54">
    <cfRule type="containsText" dxfId="359" priority="329" operator="containsText" text="BAJO">
      <formula>NOT(ISERROR(SEARCH("BAJO",M52)))</formula>
    </cfRule>
    <cfRule type="containsText" dxfId="358" priority="330" operator="containsText" text="MODERADO">
      <formula>NOT(ISERROR(SEARCH("MODERADO",M52)))</formula>
    </cfRule>
    <cfRule type="containsText" dxfId="357" priority="331" operator="containsText" text="ALTA">
      <formula>NOT(ISERROR(SEARCH("ALTA",M52)))</formula>
    </cfRule>
    <cfRule type="containsText" dxfId="356" priority="332" operator="containsText" text="EXTREMO">
      <formula>NOT(ISERROR(SEARCH("EXTREMO",M52)))</formula>
    </cfRule>
  </conditionalFormatting>
  <conditionalFormatting sqref="M56 M60 AC184:AC199">
    <cfRule type="containsText" dxfId="355" priority="313" operator="containsText" text="BAJO">
      <formula>NOT(ISERROR(SEARCH("BAJO",M56)))</formula>
    </cfRule>
    <cfRule type="containsText" dxfId="354" priority="314" operator="containsText" text="MODERADO">
      <formula>NOT(ISERROR(SEARCH("MODERADO",M56)))</formula>
    </cfRule>
    <cfRule type="containsText" dxfId="353" priority="315" operator="containsText" text="ALTO">
      <formula>NOT(ISERROR(SEARCH("ALTO",M56)))</formula>
    </cfRule>
    <cfRule type="containsText" dxfId="352" priority="316" operator="containsText" text="EXTREMO">
      <formula>NOT(ISERROR(SEARCH("EXTREMO",M56)))</formula>
    </cfRule>
  </conditionalFormatting>
  <conditionalFormatting sqref="M64:M66">
    <cfRule type="containsText" dxfId="351" priority="309" operator="containsText" text="BAJO">
      <formula>NOT(ISERROR(SEARCH("BAJO",M64)))</formula>
    </cfRule>
    <cfRule type="containsText" dxfId="350" priority="310" operator="containsText" text="MODERADO">
      <formula>NOT(ISERROR(SEARCH("MODERADO",M64)))</formula>
    </cfRule>
    <cfRule type="containsText" dxfId="349" priority="311" operator="containsText" text="ALTO">
      <formula>NOT(ISERROR(SEARCH("ALTO",M64)))</formula>
    </cfRule>
    <cfRule type="containsText" dxfId="348" priority="312" operator="containsText" text="EXTREMO">
      <formula>NOT(ISERROR(SEARCH("EXTREMO",M64)))</formula>
    </cfRule>
  </conditionalFormatting>
  <conditionalFormatting sqref="M74">
    <cfRule type="containsText" dxfId="347" priority="277" operator="containsText" text="BAJA">
      <formula>NOT(ISERROR(SEARCH("BAJA",M74)))</formula>
    </cfRule>
    <cfRule type="containsText" dxfId="346" priority="278" operator="containsText" text="MODERADA">
      <formula>NOT(ISERROR(SEARCH("MODERADA",M74)))</formula>
    </cfRule>
    <cfRule type="containsText" dxfId="345" priority="279" operator="containsText" text="ALTA">
      <formula>NOT(ISERROR(SEARCH("ALTA",M74)))</formula>
    </cfRule>
    <cfRule type="containsText" dxfId="344" priority="280" operator="containsText" text="EXTREMA">
      <formula>NOT(ISERROR(SEARCH("EXTREMA",M74)))</formula>
    </cfRule>
  </conditionalFormatting>
  <conditionalFormatting sqref="M77:M78">
    <cfRule type="containsText" dxfId="343" priority="297" operator="containsText" text="BAJA">
      <formula>NOT(ISERROR(SEARCH("BAJA",M77)))</formula>
    </cfRule>
    <cfRule type="containsText" dxfId="342" priority="298" operator="containsText" text="MODERADA">
      <formula>NOT(ISERROR(SEARCH("MODERADA",M77)))</formula>
    </cfRule>
    <cfRule type="containsText" dxfId="341" priority="299" operator="containsText" text="ALTA">
      <formula>NOT(ISERROR(SEARCH("ALTA",M77)))</formula>
    </cfRule>
    <cfRule type="containsText" dxfId="340" priority="300" operator="containsText" text="EXTREMA">
      <formula>NOT(ISERROR(SEARCH("EXTREMA",M77)))</formula>
    </cfRule>
  </conditionalFormatting>
  <conditionalFormatting sqref="M81:M82">
    <cfRule type="containsText" dxfId="339" priority="289" operator="containsText" text="BAJA">
      <formula>NOT(ISERROR(SEARCH("BAJA",M81)))</formula>
    </cfRule>
    <cfRule type="containsText" dxfId="338" priority="290" operator="containsText" text="MODERADA">
      <formula>NOT(ISERROR(SEARCH("MODERADA",M81)))</formula>
    </cfRule>
    <cfRule type="containsText" dxfId="337" priority="291" operator="containsText" text="ALTA">
      <formula>NOT(ISERROR(SEARCH("ALTA",M81)))</formula>
    </cfRule>
    <cfRule type="containsText" dxfId="336" priority="292" operator="containsText" text="EXTREMA">
      <formula>NOT(ISERROR(SEARCH("EXTREMA",M81)))</formula>
    </cfRule>
  </conditionalFormatting>
  <conditionalFormatting sqref="M85:M86">
    <cfRule type="containsText" dxfId="335" priority="285" operator="containsText" text="BAJA">
      <formula>NOT(ISERROR(SEARCH("BAJA",M85)))</formula>
    </cfRule>
    <cfRule type="containsText" dxfId="334" priority="286" operator="containsText" text="MODERADA">
      <formula>NOT(ISERROR(SEARCH("MODERADA",M85)))</formula>
    </cfRule>
    <cfRule type="containsText" dxfId="333" priority="287" operator="containsText" text="ALTA">
      <formula>NOT(ISERROR(SEARCH("ALTA",M85)))</formula>
    </cfRule>
    <cfRule type="containsText" dxfId="332" priority="288" operator="containsText" text="EXTREMA">
      <formula>NOT(ISERROR(SEARCH("EXTREMA",M85)))</formula>
    </cfRule>
  </conditionalFormatting>
  <conditionalFormatting sqref="M89:M90">
    <cfRule type="containsText" dxfId="331" priority="293" operator="containsText" text="BAJA">
      <formula>NOT(ISERROR(SEARCH("BAJA",M89)))</formula>
    </cfRule>
    <cfRule type="containsText" dxfId="330" priority="294" operator="containsText" text="MODERADA">
      <formula>NOT(ISERROR(SEARCH("MODERADA",M89)))</formula>
    </cfRule>
    <cfRule type="containsText" dxfId="329" priority="295" operator="containsText" text="ALTA">
      <formula>NOT(ISERROR(SEARCH("ALTA",M89)))</formula>
    </cfRule>
    <cfRule type="containsText" dxfId="328" priority="296" operator="containsText" text="EXTREMA">
      <formula>NOT(ISERROR(SEARCH("EXTREMA",M89)))</formula>
    </cfRule>
  </conditionalFormatting>
  <conditionalFormatting sqref="M93">
    <cfRule type="containsText" dxfId="327" priority="281" operator="containsText" text="BAJA">
      <formula>NOT(ISERROR(SEARCH("BAJA",M93)))</formula>
    </cfRule>
    <cfRule type="containsText" dxfId="326" priority="282" operator="containsText" text="MODERADA">
      <formula>NOT(ISERROR(SEARCH("MODERADA",M93)))</formula>
    </cfRule>
    <cfRule type="containsText" dxfId="325" priority="283" operator="containsText" text="ALTA">
      <formula>NOT(ISERROR(SEARCH("ALTA",M93)))</formula>
    </cfRule>
    <cfRule type="containsText" dxfId="324" priority="284" operator="containsText" text="EXTREMA">
      <formula>NOT(ISERROR(SEARCH("EXTREMA",M93)))</formula>
    </cfRule>
  </conditionalFormatting>
  <conditionalFormatting sqref="M97:M98">
    <cfRule type="containsText" dxfId="323" priority="21" operator="containsText" text="BAJA">
      <formula>NOT(ISERROR(SEARCH("BAJA",M97)))</formula>
    </cfRule>
    <cfRule type="containsText" dxfId="322" priority="22" operator="containsText" text="MODERADA">
      <formula>NOT(ISERROR(SEARCH("MODERADA",M97)))</formula>
    </cfRule>
    <cfRule type="containsText" dxfId="321" priority="23" operator="containsText" text="ALTA">
      <formula>NOT(ISERROR(SEARCH("ALTA",M97)))</formula>
    </cfRule>
    <cfRule type="containsText" dxfId="320" priority="24" operator="containsText" text="EXTREMA">
      <formula>NOT(ISERROR(SEARCH("EXTREMA",M97)))</formula>
    </cfRule>
  </conditionalFormatting>
  <conditionalFormatting sqref="M100">
    <cfRule type="containsText" dxfId="319" priority="389" operator="containsText" text="BAJA">
      <formula>NOT(ISERROR(SEARCH("BAJA",M100)))</formula>
    </cfRule>
    <cfRule type="containsText" dxfId="318" priority="390" operator="containsText" text="MODERADA">
      <formula>NOT(ISERROR(SEARCH("MODERADA",M100)))</formula>
    </cfRule>
    <cfRule type="containsText" dxfId="317" priority="391" operator="containsText" text="ALTA">
      <formula>NOT(ISERROR(SEARCH("ALTA",M100)))</formula>
    </cfRule>
    <cfRule type="containsText" dxfId="316" priority="392" operator="containsText" text="EXTREMA">
      <formula>NOT(ISERROR(SEARCH("EXTREMA",M100)))</formula>
    </cfRule>
  </conditionalFormatting>
  <conditionalFormatting sqref="M103">
    <cfRule type="containsText" dxfId="315" priority="397" operator="containsText" text="BAJA">
      <formula>NOT(ISERROR(SEARCH("BAJA",M103)))</formula>
    </cfRule>
    <cfRule type="containsText" dxfId="314" priority="398" operator="containsText" text="MODERADA">
      <formula>NOT(ISERROR(SEARCH("MODERADA",M103)))</formula>
    </cfRule>
    <cfRule type="containsText" dxfId="313" priority="399" operator="containsText" text="ALTA">
      <formula>NOT(ISERROR(SEARCH("ALTA",M103)))</formula>
    </cfRule>
    <cfRule type="containsText" dxfId="312" priority="400" operator="containsText" text="EXTREMA">
      <formula>NOT(ISERROR(SEARCH("EXTREMA",M103)))</formula>
    </cfRule>
  </conditionalFormatting>
  <conditionalFormatting sqref="M105:M106">
    <cfRule type="containsText" dxfId="311" priority="249" operator="containsText" text="BAJA">
      <formula>NOT(ISERROR(SEARCH("BAJA",M105)))</formula>
    </cfRule>
    <cfRule type="containsText" dxfId="310" priority="250" operator="containsText" text="MODERADA">
      <formula>NOT(ISERROR(SEARCH("MODERADA",M105)))</formula>
    </cfRule>
    <cfRule type="containsText" dxfId="309" priority="251" operator="containsText" text="ALTA">
      <formula>NOT(ISERROR(SEARCH("ALTA",M105)))</formula>
    </cfRule>
    <cfRule type="containsText" dxfId="308" priority="252" operator="containsText" text="EXTREMA">
      <formula>NOT(ISERROR(SEARCH("EXTREMA",M105)))</formula>
    </cfRule>
  </conditionalFormatting>
  <conditionalFormatting sqref="M109:M110">
    <cfRule type="containsText" dxfId="307" priority="241" operator="containsText" text="BAJO">
      <formula>NOT(ISERROR(SEARCH("BAJO",M109)))</formula>
    </cfRule>
    <cfRule type="containsText" dxfId="306" priority="242" operator="containsText" text="MODERADO">
      <formula>NOT(ISERROR(SEARCH("MODERADO",M109)))</formula>
    </cfRule>
    <cfRule type="containsText" dxfId="305" priority="243" operator="containsText" text="ALTA">
      <formula>NOT(ISERROR(SEARCH("ALTA",M109)))</formula>
    </cfRule>
    <cfRule type="containsText" dxfId="304" priority="244" operator="containsText" text="EXTREMO">
      <formula>NOT(ISERROR(SEARCH("EXTREMO",M109)))</formula>
    </cfRule>
  </conditionalFormatting>
  <conditionalFormatting sqref="M113:M114">
    <cfRule type="containsText" dxfId="303" priority="245" operator="containsText" text="BAJA">
      <formula>NOT(ISERROR(SEARCH("BAJA",M113)))</formula>
    </cfRule>
    <cfRule type="containsText" dxfId="302" priority="246" operator="containsText" text="MODERADA">
      <formula>NOT(ISERROR(SEARCH("MODERADA",M113)))</formula>
    </cfRule>
    <cfRule type="containsText" dxfId="301" priority="247" operator="containsText" text="ALTA">
      <formula>NOT(ISERROR(SEARCH("ALTA",M113)))</formula>
    </cfRule>
    <cfRule type="containsText" dxfId="300" priority="248" operator="containsText" text="EXTREMA">
      <formula>NOT(ISERROR(SEARCH("EXTREMA",M113)))</formula>
    </cfRule>
  </conditionalFormatting>
  <conditionalFormatting sqref="M116:M117">
    <cfRule type="containsText" dxfId="299" priority="217" operator="containsText" text="BAJA">
      <formula>NOT(ISERROR(SEARCH("BAJA",M116)))</formula>
    </cfRule>
    <cfRule type="containsText" dxfId="298" priority="218" operator="containsText" text="MODERADA">
      <formula>NOT(ISERROR(SEARCH("MODERADA",M116)))</formula>
    </cfRule>
    <cfRule type="containsText" dxfId="297" priority="219" operator="containsText" text="ALTA">
      <formula>NOT(ISERROR(SEARCH("ALTA",M116)))</formula>
    </cfRule>
    <cfRule type="containsText" dxfId="296" priority="220" operator="containsText" text="EXTREMA">
      <formula>NOT(ISERROR(SEARCH("EXTREMA",M116)))</formula>
    </cfRule>
  </conditionalFormatting>
  <conditionalFormatting sqref="M120:M121">
    <cfRule type="containsText" dxfId="295" priority="209" operator="containsText" text="BAJA">
      <formula>NOT(ISERROR(SEARCH("BAJA",M120)))</formula>
    </cfRule>
    <cfRule type="containsText" dxfId="294" priority="210" operator="containsText" text="MODERADA">
      <formula>NOT(ISERROR(SEARCH("MODERADA",M120)))</formula>
    </cfRule>
    <cfRule type="containsText" dxfId="293" priority="211" operator="containsText" text="ALTA">
      <formula>NOT(ISERROR(SEARCH("ALTA",M120)))</formula>
    </cfRule>
    <cfRule type="containsText" dxfId="292" priority="212" operator="containsText" text="EXTREMA">
      <formula>NOT(ISERROR(SEARCH("EXTREMA",M120)))</formula>
    </cfRule>
  </conditionalFormatting>
  <conditionalFormatting sqref="M124:M125">
    <cfRule type="containsText" dxfId="291" priority="213" operator="containsText" text="BAJA">
      <formula>NOT(ISERROR(SEARCH("BAJA",M124)))</formula>
    </cfRule>
    <cfRule type="containsText" dxfId="290" priority="214" operator="containsText" text="MODERADA">
      <formula>NOT(ISERROR(SEARCH("MODERADA",M124)))</formula>
    </cfRule>
    <cfRule type="containsText" dxfId="289" priority="215" operator="containsText" text="ALTA">
      <formula>NOT(ISERROR(SEARCH("ALTA",M124)))</formula>
    </cfRule>
    <cfRule type="containsText" dxfId="288" priority="216" operator="containsText" text="EXTREMA">
      <formula>NOT(ISERROR(SEARCH("EXTREMA",M124)))</formula>
    </cfRule>
  </conditionalFormatting>
  <conditionalFormatting sqref="M128:M129">
    <cfRule type="containsText" dxfId="287" priority="197" operator="containsText" text="BAJA">
      <formula>NOT(ISERROR(SEARCH("BAJA",M128)))</formula>
    </cfRule>
    <cfRule type="containsText" dxfId="286" priority="198" operator="containsText" text="MODERADA">
      <formula>NOT(ISERROR(SEARCH("MODERADA",M128)))</formula>
    </cfRule>
    <cfRule type="containsText" dxfId="285" priority="199" operator="containsText" text="ALTA">
      <formula>NOT(ISERROR(SEARCH("ALTA",M128)))</formula>
    </cfRule>
    <cfRule type="containsText" dxfId="284" priority="200" operator="containsText" text="EXTREMA">
      <formula>NOT(ISERROR(SEARCH("EXTREMA",M128)))</formula>
    </cfRule>
  </conditionalFormatting>
  <conditionalFormatting sqref="M132:M133">
    <cfRule type="containsText" dxfId="283" priority="193" operator="containsText" text="BAJA">
      <formula>NOT(ISERROR(SEARCH("BAJA",M132)))</formula>
    </cfRule>
    <cfRule type="containsText" dxfId="282" priority="194" operator="containsText" text="MODERADA">
      <formula>NOT(ISERROR(SEARCH("MODERADA",M132)))</formula>
    </cfRule>
    <cfRule type="containsText" dxfId="281" priority="195" operator="containsText" text="ALTA">
      <formula>NOT(ISERROR(SEARCH("ALTA",M132)))</formula>
    </cfRule>
    <cfRule type="containsText" dxfId="280" priority="196" operator="containsText" text="EXTREMA">
      <formula>NOT(ISERROR(SEARCH("EXTREMA",M132)))</formula>
    </cfRule>
  </conditionalFormatting>
  <conditionalFormatting sqref="M139">
    <cfRule type="containsText" dxfId="279" priority="181" operator="containsText" text="BAJA">
      <formula>NOT(ISERROR(SEARCH("BAJA",M139)))</formula>
    </cfRule>
    <cfRule type="containsText" dxfId="278" priority="182" operator="containsText" text="MODERADA">
      <formula>NOT(ISERROR(SEARCH("MODERADA",M139)))</formula>
    </cfRule>
    <cfRule type="containsText" dxfId="277" priority="183" operator="containsText" text="ALTA">
      <formula>NOT(ISERROR(SEARCH("ALTA",M139)))</formula>
    </cfRule>
    <cfRule type="containsText" dxfId="276" priority="184" operator="containsText" text="EXTREMA">
      <formula>NOT(ISERROR(SEARCH("EXTREMA",M139)))</formula>
    </cfRule>
  </conditionalFormatting>
  <conditionalFormatting sqref="M142">
    <cfRule type="containsText" dxfId="275" priority="177" operator="containsText" text="BAJA">
      <formula>NOT(ISERROR(SEARCH("BAJA",M142)))</formula>
    </cfRule>
    <cfRule type="containsText" dxfId="274" priority="178" operator="containsText" text="MODERADA">
      <formula>NOT(ISERROR(SEARCH("MODERADA",M142)))</formula>
    </cfRule>
    <cfRule type="containsText" dxfId="273" priority="179" operator="containsText" text="ALTA">
      <formula>NOT(ISERROR(SEARCH("ALTA",M142)))</formula>
    </cfRule>
    <cfRule type="containsText" dxfId="272" priority="180" operator="containsText" text="EXTREMA">
      <formula>NOT(ISERROR(SEARCH("EXTREMA",M142)))</formula>
    </cfRule>
  </conditionalFormatting>
  <conditionalFormatting sqref="M145">
    <cfRule type="containsText" dxfId="271" priority="173" operator="containsText" text="BAJA">
      <formula>NOT(ISERROR(SEARCH("BAJA",M145)))</formula>
    </cfRule>
    <cfRule type="containsText" dxfId="270" priority="174" operator="containsText" text="MODERADA">
      <formula>NOT(ISERROR(SEARCH("MODERADA",M145)))</formula>
    </cfRule>
    <cfRule type="containsText" dxfId="269" priority="175" operator="containsText" text="ALTA">
      <formula>NOT(ISERROR(SEARCH("ALTA",M145)))</formula>
    </cfRule>
    <cfRule type="containsText" dxfId="268" priority="176" operator="containsText" text="EXTREMA">
      <formula>NOT(ISERROR(SEARCH("EXTREMA",M145)))</formula>
    </cfRule>
  </conditionalFormatting>
  <conditionalFormatting sqref="M148">
    <cfRule type="containsText" dxfId="267" priority="169" operator="containsText" text="BAJA">
      <formula>NOT(ISERROR(SEARCH("BAJA",M148)))</formula>
    </cfRule>
    <cfRule type="containsText" dxfId="266" priority="170" operator="containsText" text="MODERADA">
      <formula>NOT(ISERROR(SEARCH("MODERADA",M148)))</formula>
    </cfRule>
    <cfRule type="containsText" dxfId="265" priority="171" operator="containsText" text="ALTA">
      <formula>NOT(ISERROR(SEARCH("ALTA",M148)))</formula>
    </cfRule>
    <cfRule type="containsText" dxfId="264" priority="172" operator="containsText" text="EXTREMA">
      <formula>NOT(ISERROR(SEARCH("EXTREMA",M148)))</formula>
    </cfRule>
  </conditionalFormatting>
  <conditionalFormatting sqref="M151">
    <cfRule type="containsText" dxfId="263" priority="165" operator="containsText" text="BAJA">
      <formula>NOT(ISERROR(SEARCH("BAJA",M151)))</formula>
    </cfRule>
    <cfRule type="containsText" dxfId="262" priority="166" operator="containsText" text="MODERADA">
      <formula>NOT(ISERROR(SEARCH("MODERADA",M151)))</formula>
    </cfRule>
    <cfRule type="containsText" dxfId="261" priority="167" operator="containsText" text="ALTA">
      <formula>NOT(ISERROR(SEARCH("ALTA",M151)))</formula>
    </cfRule>
    <cfRule type="containsText" dxfId="260" priority="168" operator="containsText" text="EXTREMA">
      <formula>NOT(ISERROR(SEARCH("EXTREMA",M151)))</formula>
    </cfRule>
  </conditionalFormatting>
  <conditionalFormatting sqref="M154">
    <cfRule type="containsText" dxfId="259" priority="157" operator="containsText" text="BAJA">
      <formula>NOT(ISERROR(SEARCH("BAJA",M154)))</formula>
    </cfRule>
    <cfRule type="containsText" dxfId="258" priority="158" operator="containsText" text="MODERADA">
      <formula>NOT(ISERROR(SEARCH("MODERADA",M154)))</formula>
    </cfRule>
    <cfRule type="containsText" dxfId="257" priority="159" operator="containsText" text="ALTA">
      <formula>NOT(ISERROR(SEARCH("ALTA",M154)))</formula>
    </cfRule>
    <cfRule type="containsText" dxfId="256" priority="160" operator="containsText" text="EXTREMA">
      <formula>NOT(ISERROR(SEARCH("EXTREMA",M154)))</formula>
    </cfRule>
  </conditionalFormatting>
  <conditionalFormatting sqref="M157">
    <cfRule type="containsText" dxfId="255" priority="161" operator="containsText" text="BAJA">
      <formula>NOT(ISERROR(SEARCH("BAJA",M157)))</formula>
    </cfRule>
    <cfRule type="containsText" dxfId="254" priority="162" operator="containsText" text="MODERADA">
      <formula>NOT(ISERROR(SEARCH("MODERADA",M157)))</formula>
    </cfRule>
    <cfRule type="containsText" dxfId="253" priority="163" operator="containsText" text="ALTA">
      <formula>NOT(ISERROR(SEARCH("ALTA",M157)))</formula>
    </cfRule>
    <cfRule type="containsText" dxfId="252" priority="164" operator="containsText" text="EXTREMA">
      <formula>NOT(ISERROR(SEARCH("EXTREMA",M157)))</formula>
    </cfRule>
  </conditionalFormatting>
  <conditionalFormatting sqref="M160">
    <cfRule type="containsText" dxfId="251" priority="125" operator="containsText" text="BAJA">
      <formula>NOT(ISERROR(SEARCH("BAJA",M160)))</formula>
    </cfRule>
    <cfRule type="containsText" dxfId="250" priority="126" operator="containsText" text="MODERADA">
      <formula>NOT(ISERROR(SEARCH("MODERADA",M160)))</formula>
    </cfRule>
    <cfRule type="containsText" dxfId="249" priority="127" operator="containsText" text="ALTA">
      <formula>NOT(ISERROR(SEARCH("ALTA",M160)))</formula>
    </cfRule>
    <cfRule type="containsText" dxfId="248" priority="128" operator="containsText" text="EXTREMA">
      <formula>NOT(ISERROR(SEARCH("EXTREMA",M160)))</formula>
    </cfRule>
  </conditionalFormatting>
  <conditionalFormatting sqref="M163">
    <cfRule type="containsText" dxfId="247" priority="117" operator="containsText" text="BAJA">
      <formula>NOT(ISERROR(SEARCH("BAJA",M163)))</formula>
    </cfRule>
    <cfRule type="containsText" dxfId="246" priority="118" operator="containsText" text="MODERADA">
      <formula>NOT(ISERROR(SEARCH("MODERADA",M163)))</formula>
    </cfRule>
    <cfRule type="containsText" dxfId="245" priority="119" operator="containsText" text="ALTA">
      <formula>NOT(ISERROR(SEARCH("ALTA",M163)))</formula>
    </cfRule>
    <cfRule type="containsText" dxfId="244" priority="120" operator="containsText" text="EXTREMA">
      <formula>NOT(ISERROR(SEARCH("EXTREMA",M163)))</formula>
    </cfRule>
  </conditionalFormatting>
  <conditionalFormatting sqref="M166">
    <cfRule type="containsText" dxfId="243" priority="121" operator="containsText" text="BAJA">
      <formula>NOT(ISERROR(SEARCH("BAJA",M166)))</formula>
    </cfRule>
    <cfRule type="containsText" dxfId="242" priority="122" operator="containsText" text="MODERADA">
      <formula>NOT(ISERROR(SEARCH("MODERADA",M166)))</formula>
    </cfRule>
    <cfRule type="containsText" dxfId="241" priority="123" operator="containsText" text="ALTA">
      <formula>NOT(ISERROR(SEARCH("ALTA",M166)))</formula>
    </cfRule>
    <cfRule type="containsText" dxfId="240" priority="124" operator="containsText" text="EXTREMA">
      <formula>NOT(ISERROR(SEARCH("EXTREMA",M166)))</formula>
    </cfRule>
  </conditionalFormatting>
  <conditionalFormatting sqref="M169">
    <cfRule type="containsText" dxfId="239" priority="93" operator="containsText" text="BAJA">
      <formula>NOT(ISERROR(SEARCH("BAJA",M169)))</formula>
    </cfRule>
    <cfRule type="containsText" dxfId="238" priority="94" operator="containsText" text="MODERADA">
      <formula>NOT(ISERROR(SEARCH("MODERADA",M169)))</formula>
    </cfRule>
    <cfRule type="containsText" dxfId="237" priority="95" operator="containsText" text="ALTA">
      <formula>NOT(ISERROR(SEARCH("ALTA",M169)))</formula>
    </cfRule>
    <cfRule type="containsText" dxfId="236" priority="96" operator="containsText" text="EXTREMA">
      <formula>NOT(ISERROR(SEARCH("EXTREMA",M169)))</formula>
    </cfRule>
  </conditionalFormatting>
  <conditionalFormatting sqref="M172">
    <cfRule type="containsText" dxfId="235" priority="101" operator="containsText" text="BAJA">
      <formula>NOT(ISERROR(SEARCH("BAJA",M172)))</formula>
    </cfRule>
    <cfRule type="containsText" dxfId="234" priority="102" operator="containsText" text="MODERADA">
      <formula>NOT(ISERROR(SEARCH("MODERADA",M172)))</formula>
    </cfRule>
    <cfRule type="containsText" dxfId="233" priority="103" operator="containsText" text="ALTA">
      <formula>NOT(ISERROR(SEARCH("ALTA",M172)))</formula>
    </cfRule>
    <cfRule type="containsText" dxfId="232" priority="104" operator="containsText" text="EXTREMA">
      <formula>NOT(ISERROR(SEARCH("EXTREMA",M172)))</formula>
    </cfRule>
  </conditionalFormatting>
  <conditionalFormatting sqref="M175">
    <cfRule type="containsText" dxfId="231" priority="97" operator="containsText" text="BAJA">
      <formula>NOT(ISERROR(SEARCH("BAJA",M175)))</formula>
    </cfRule>
    <cfRule type="containsText" dxfId="230" priority="98" operator="containsText" text="MODERADA">
      <formula>NOT(ISERROR(SEARCH("MODERADA",M175)))</formula>
    </cfRule>
    <cfRule type="containsText" dxfId="229" priority="99" operator="containsText" text="ALTA">
      <formula>NOT(ISERROR(SEARCH("ALTA",M175)))</formula>
    </cfRule>
    <cfRule type="containsText" dxfId="228" priority="100" operator="containsText" text="EXTREMA">
      <formula>NOT(ISERROR(SEARCH("EXTREMA",M175)))</formula>
    </cfRule>
  </conditionalFormatting>
  <conditionalFormatting sqref="M178">
    <cfRule type="containsText" dxfId="227" priority="89" operator="containsText" text="BAJA">
      <formula>NOT(ISERROR(SEARCH("BAJA",M178)))</formula>
    </cfRule>
    <cfRule type="containsText" dxfId="226" priority="90" operator="containsText" text="MODERADA">
      <formula>NOT(ISERROR(SEARCH("MODERADA",M178)))</formula>
    </cfRule>
    <cfRule type="containsText" dxfId="225" priority="91" operator="containsText" text="ALTA">
      <formula>NOT(ISERROR(SEARCH("ALTA",M178)))</formula>
    </cfRule>
    <cfRule type="containsText" dxfId="224" priority="92" operator="containsText" text="EXTREMA">
      <formula>NOT(ISERROR(SEARCH("EXTREMA",M178)))</formula>
    </cfRule>
  </conditionalFormatting>
  <conditionalFormatting sqref="M197">
    <cfRule type="containsText" dxfId="223" priority="377" operator="containsText" text="BAJO">
      <formula>NOT(ISERROR(SEARCH("BAJO",M197)))</formula>
    </cfRule>
    <cfRule type="containsText" dxfId="222" priority="378" operator="containsText" text="MODERADO">
      <formula>NOT(ISERROR(SEARCH("MODERADO",M197)))</formula>
    </cfRule>
    <cfRule type="containsText" dxfId="221" priority="379" operator="containsText" text="ALTO">
      <formula>NOT(ISERROR(SEARCH("ALTO",M197)))</formula>
    </cfRule>
    <cfRule type="containsText" dxfId="220" priority="380" operator="containsText" text="EXTREMO">
      <formula>NOT(ISERROR(SEARCH("EXTREMO",M197)))</formula>
    </cfRule>
  </conditionalFormatting>
  <conditionalFormatting sqref="M203:M204">
    <cfRule type="containsText" dxfId="219" priority="69" operator="containsText" text="BAJA">
      <formula>NOT(ISERROR(SEARCH("BAJA",M203)))</formula>
    </cfRule>
    <cfRule type="containsText" dxfId="218" priority="70" operator="containsText" text="MODERADA">
      <formula>NOT(ISERROR(SEARCH("MODERADA",M203)))</formula>
    </cfRule>
    <cfRule type="containsText" dxfId="217" priority="71" operator="containsText" text="ALTA">
      <formula>NOT(ISERROR(SEARCH("ALTA",M203)))</formula>
    </cfRule>
    <cfRule type="containsText" dxfId="216" priority="72" operator="containsText" text="EXTREMA">
      <formula>NOT(ISERROR(SEARCH("EXTREMA",M203)))</formula>
    </cfRule>
  </conditionalFormatting>
  <conditionalFormatting sqref="M217">
    <cfRule type="containsText" dxfId="215" priority="5" operator="containsText" text="BAJA">
      <formula>NOT(ISERROR(SEARCH("BAJA",M217)))</formula>
    </cfRule>
    <cfRule type="containsText" dxfId="214" priority="6" operator="containsText" text="MODERADA">
      <formula>NOT(ISERROR(SEARCH("MODERADA",M217)))</formula>
    </cfRule>
    <cfRule type="containsText" dxfId="213" priority="7" operator="containsText" text="ALTA">
      <formula>NOT(ISERROR(SEARCH("ALTA",M217)))</formula>
    </cfRule>
    <cfRule type="containsText" dxfId="212" priority="8" operator="containsText" text="EXTREMA">
      <formula>NOT(ISERROR(SEARCH("EXTREMA",M217)))</formula>
    </cfRule>
  </conditionalFormatting>
  <conditionalFormatting sqref="AC10">
    <cfRule type="containsText" dxfId="211" priority="29" operator="containsText" text="BAJA">
      <formula>NOT(ISERROR(SEARCH("BAJA",AC10)))</formula>
    </cfRule>
    <cfRule type="containsText" dxfId="210" priority="30" operator="containsText" text="MODERADA">
      <formula>NOT(ISERROR(SEARCH("MODERADA",AC10)))</formula>
    </cfRule>
    <cfRule type="containsText" dxfId="209" priority="31" operator="containsText" text="ALTA">
      <formula>NOT(ISERROR(SEARCH("ALTA",AC10)))</formula>
    </cfRule>
    <cfRule type="containsText" dxfId="208" priority="32" operator="containsText" text="EXTREMA">
      <formula>NOT(ISERROR(SEARCH("EXTREMA",AC10)))</formula>
    </cfRule>
  </conditionalFormatting>
  <conditionalFormatting sqref="AC14">
    <cfRule type="containsText" dxfId="207" priority="41" operator="containsText" text="BAJA">
      <formula>NOT(ISERROR(SEARCH("BAJA",AC14)))</formula>
    </cfRule>
    <cfRule type="containsText" dxfId="206" priority="42" operator="containsText" text="MODERADA">
      <formula>NOT(ISERROR(SEARCH("MODERADA",AC14)))</formula>
    </cfRule>
    <cfRule type="containsText" dxfId="205" priority="43" operator="containsText" text="ALTA">
      <formula>NOT(ISERROR(SEARCH("ALTA",AC14)))</formula>
    </cfRule>
    <cfRule type="containsText" dxfId="204" priority="44" operator="containsText" text="EXTREMA">
      <formula>NOT(ISERROR(SEARCH("EXTREMA",AC14)))</formula>
    </cfRule>
  </conditionalFormatting>
  <conditionalFormatting sqref="AC18">
    <cfRule type="containsText" dxfId="203" priority="37" operator="containsText" text="BAJA">
      <formula>NOT(ISERROR(SEARCH("BAJA",AC18)))</formula>
    </cfRule>
    <cfRule type="containsText" dxfId="202" priority="38" operator="containsText" text="MODERADA">
      <formula>NOT(ISERROR(SEARCH("MODERADA",AC18)))</formula>
    </cfRule>
    <cfRule type="containsText" dxfId="201" priority="39" operator="containsText" text="ALTA">
      <formula>NOT(ISERROR(SEARCH("ALTA",AC18)))</formula>
    </cfRule>
    <cfRule type="containsText" dxfId="200" priority="40" operator="containsText" text="EXTREMA">
      <formula>NOT(ISERROR(SEARCH("EXTREMA",AC18)))</formula>
    </cfRule>
  </conditionalFormatting>
  <conditionalFormatting sqref="AC22">
    <cfRule type="containsText" dxfId="199" priority="33" operator="containsText" text="BAJA">
      <formula>NOT(ISERROR(SEARCH("BAJA",AC22)))</formula>
    </cfRule>
    <cfRule type="containsText" dxfId="198" priority="34" operator="containsText" text="MODERADA">
      <formula>NOT(ISERROR(SEARCH("MODERADA",AC22)))</formula>
    </cfRule>
    <cfRule type="containsText" dxfId="197" priority="35" operator="containsText" text="ALTA">
      <formula>NOT(ISERROR(SEARCH("ALTA",AC22)))</formula>
    </cfRule>
    <cfRule type="containsText" dxfId="196" priority="36" operator="containsText" text="EXTREMA">
      <formula>NOT(ISERROR(SEARCH("EXTREMA",AC22)))</formula>
    </cfRule>
  </conditionalFormatting>
  <conditionalFormatting sqref="AC25">
    <cfRule type="containsText" dxfId="195" priority="57" operator="containsText" text="BAJA">
      <formula>NOT(ISERROR(SEARCH("BAJA",AC25)))</formula>
    </cfRule>
    <cfRule type="containsText" dxfId="194" priority="58" operator="containsText" text="MODERADA">
      <formula>NOT(ISERROR(SEARCH("MODERADA",AC25)))</formula>
    </cfRule>
    <cfRule type="containsText" dxfId="193" priority="59" operator="containsText" text="ALTA">
      <formula>NOT(ISERROR(SEARCH("ALTA",AC25)))</formula>
    </cfRule>
    <cfRule type="containsText" dxfId="192" priority="60" operator="containsText" text="EXTREMA">
      <formula>NOT(ISERROR(SEARCH("EXTREMA",AC25)))</formula>
    </cfRule>
  </conditionalFormatting>
  <conditionalFormatting sqref="AC28">
    <cfRule type="containsText" dxfId="191" priority="361" operator="containsText" text="BAJA">
      <formula>NOT(ISERROR(SEARCH("BAJA",AC28)))</formula>
    </cfRule>
    <cfRule type="containsText" dxfId="190" priority="362" operator="containsText" text="MODERADA">
      <formula>NOT(ISERROR(SEARCH("MODERADA",AC28)))</formula>
    </cfRule>
    <cfRule type="containsText" dxfId="189" priority="363" operator="containsText" text="ALTA">
      <formula>NOT(ISERROR(SEARCH("ALTA",AC28)))</formula>
    </cfRule>
    <cfRule type="containsText" dxfId="188" priority="364" operator="containsText" text="EXTREMA">
      <formula>NOT(ISERROR(SEARCH("EXTREMA",AC28)))</formula>
    </cfRule>
  </conditionalFormatting>
  <conditionalFormatting sqref="AC31">
    <cfRule type="containsText" dxfId="187" priority="365" operator="containsText" text="BAJA">
      <formula>NOT(ISERROR(SEARCH("BAJA",AC31)))</formula>
    </cfRule>
    <cfRule type="containsText" dxfId="186" priority="366" operator="containsText" text="MODERADA">
      <formula>NOT(ISERROR(SEARCH("MODERADA",AC31)))</formula>
    </cfRule>
    <cfRule type="containsText" dxfId="185" priority="367" operator="containsText" text="ALTA">
      <formula>NOT(ISERROR(SEARCH("ALTA",AC31)))</formula>
    </cfRule>
    <cfRule type="containsText" dxfId="184" priority="368" operator="containsText" text="EXTREMA">
      <formula>NOT(ISERROR(SEARCH("EXTREMA",AC31)))</formula>
    </cfRule>
  </conditionalFormatting>
  <conditionalFormatting sqref="AC33">
    <cfRule type="containsText" dxfId="183" priority="53" operator="containsText" text="BAJA">
      <formula>NOT(ISERROR(SEARCH("BAJA",AC33)))</formula>
    </cfRule>
    <cfRule type="containsText" dxfId="182" priority="54" operator="containsText" text="MODERADA">
      <formula>NOT(ISERROR(SEARCH("MODERADA",AC33)))</formula>
    </cfRule>
    <cfRule type="containsText" dxfId="181" priority="55" operator="containsText" text="ALTA">
      <formula>NOT(ISERROR(SEARCH("ALTA",AC33)))</formula>
    </cfRule>
    <cfRule type="containsText" dxfId="180" priority="56" operator="containsText" text="EXTREMA">
      <formula>NOT(ISERROR(SEARCH("EXTREMA",AC33)))</formula>
    </cfRule>
  </conditionalFormatting>
  <conditionalFormatting sqref="AC36">
    <cfRule type="containsText" dxfId="179" priority="349" operator="containsText" text="BAJA">
      <formula>NOT(ISERROR(SEARCH("BAJA",AC36)))</formula>
    </cfRule>
    <cfRule type="containsText" dxfId="178" priority="350" operator="containsText" text="MODERADA">
      <formula>NOT(ISERROR(SEARCH("MODERADA",AC36)))</formula>
    </cfRule>
    <cfRule type="containsText" dxfId="177" priority="351" operator="containsText" text="ALTA">
      <formula>NOT(ISERROR(SEARCH("ALTA",AC36)))</formula>
    </cfRule>
    <cfRule type="containsText" dxfId="176" priority="352" operator="containsText" text="EXTREMA">
      <formula>NOT(ISERROR(SEARCH("EXTREMA",AC36)))</formula>
    </cfRule>
  </conditionalFormatting>
  <conditionalFormatting sqref="AC39">
    <cfRule type="containsText" dxfId="175" priority="49" operator="containsText" text="BAJA">
      <formula>NOT(ISERROR(SEARCH("BAJA",AC39)))</formula>
    </cfRule>
    <cfRule type="containsText" dxfId="174" priority="50" operator="containsText" text="MODERADA">
      <formula>NOT(ISERROR(SEARCH("MODERADA",AC39)))</formula>
    </cfRule>
    <cfRule type="containsText" dxfId="173" priority="51" operator="containsText" text="ALTA">
      <formula>NOT(ISERROR(SEARCH("ALTA",AC39)))</formula>
    </cfRule>
    <cfRule type="containsText" dxfId="172" priority="52" operator="containsText" text="EXTREMA">
      <formula>NOT(ISERROR(SEARCH("EXTREMA",AC39)))</formula>
    </cfRule>
  </conditionalFormatting>
  <conditionalFormatting sqref="AC42">
    <cfRule type="containsText" dxfId="171" priority="333" operator="containsText" text="BAJA">
      <formula>NOT(ISERROR(SEARCH("BAJA",AC42)))</formula>
    </cfRule>
    <cfRule type="containsText" dxfId="170" priority="334" operator="containsText" text="MODERADA">
      <formula>NOT(ISERROR(SEARCH("MODERADA",AC42)))</formula>
    </cfRule>
    <cfRule type="containsText" dxfId="169" priority="335" operator="containsText" text="ALTA">
      <formula>NOT(ISERROR(SEARCH("ALTA",AC42)))</formula>
    </cfRule>
    <cfRule type="containsText" dxfId="168" priority="336" operator="containsText" text="EXTREMA">
      <formula>NOT(ISERROR(SEARCH("EXTREMA",AC42)))</formula>
    </cfRule>
  </conditionalFormatting>
  <conditionalFormatting sqref="AC45">
    <cfRule type="containsText" dxfId="167" priority="337" operator="containsText" text="BAJA">
      <formula>NOT(ISERROR(SEARCH("BAJA",AC45)))</formula>
    </cfRule>
    <cfRule type="containsText" dxfId="166" priority="338" operator="containsText" text="MODERADA">
      <formula>NOT(ISERROR(SEARCH("MODERADA",AC45)))</formula>
    </cfRule>
    <cfRule type="containsText" dxfId="165" priority="339" operator="containsText" text="ALTA">
      <formula>NOT(ISERROR(SEARCH("ALTA",AC45)))</formula>
    </cfRule>
    <cfRule type="containsText" dxfId="164" priority="340" operator="containsText" text="EXTREMA">
      <formula>NOT(ISERROR(SEARCH("EXTREMA",AC45)))</formula>
    </cfRule>
  </conditionalFormatting>
  <conditionalFormatting sqref="AC47">
    <cfRule type="containsText" dxfId="163" priority="317" operator="containsText" text="BAJO">
      <formula>NOT(ISERROR(SEARCH("BAJO",AC47)))</formula>
    </cfRule>
    <cfRule type="containsText" dxfId="162" priority="318" operator="containsText" text="MODERADO">
      <formula>NOT(ISERROR(SEARCH("MODERADO",AC47)))</formula>
    </cfRule>
    <cfRule type="containsText" dxfId="161" priority="319" operator="containsText" text="ALTA">
      <formula>NOT(ISERROR(SEARCH("ALTA",AC47)))</formula>
    </cfRule>
    <cfRule type="containsText" dxfId="160" priority="320" operator="containsText" text="EXTREMO">
      <formula>NOT(ISERROR(SEARCH("EXTREMO",AC47)))</formula>
    </cfRule>
  </conditionalFormatting>
  <conditionalFormatting sqref="AC52:AC54">
    <cfRule type="containsText" dxfId="159" priority="321" operator="containsText" text="BAJO">
      <formula>NOT(ISERROR(SEARCH("BAJO",AC52)))</formula>
    </cfRule>
    <cfRule type="containsText" dxfId="158" priority="322" operator="containsText" text="MODERADO">
      <formula>NOT(ISERROR(SEARCH("MODERADO",AC52)))</formula>
    </cfRule>
    <cfRule type="containsText" dxfId="157" priority="323" operator="containsText" text="ALTA">
      <formula>NOT(ISERROR(SEARCH("ALTA",AC52)))</formula>
    </cfRule>
    <cfRule type="containsText" dxfId="156" priority="324" operator="containsText" text="EXTREMO">
      <formula>NOT(ISERROR(SEARCH("EXTREMO",AC52)))</formula>
    </cfRule>
  </conditionalFormatting>
  <conditionalFormatting sqref="AC56 AC60">
    <cfRule type="containsText" dxfId="155" priority="305" operator="containsText" text="BAJO">
      <formula>NOT(ISERROR(SEARCH("BAJO",AC56)))</formula>
    </cfRule>
    <cfRule type="containsText" dxfId="154" priority="306" operator="containsText" text="MODERADO">
      <formula>NOT(ISERROR(SEARCH("MODERADO",AC56)))</formula>
    </cfRule>
    <cfRule type="containsText" dxfId="153" priority="307" operator="containsText" text="ALTO">
      <formula>NOT(ISERROR(SEARCH("ALTO",AC56)))</formula>
    </cfRule>
    <cfRule type="containsText" dxfId="152" priority="308" operator="containsText" text="EXTREMO">
      <formula>NOT(ISERROR(SEARCH("EXTREMO",AC56)))</formula>
    </cfRule>
  </conditionalFormatting>
  <conditionalFormatting sqref="AC64">
    <cfRule type="containsText" dxfId="151" priority="301" operator="containsText" text="BAJO">
      <formula>NOT(ISERROR(SEARCH("BAJO",AC64)))</formula>
    </cfRule>
    <cfRule type="containsText" dxfId="150" priority="302" operator="containsText" text="MODERADO">
      <formula>NOT(ISERROR(SEARCH("MODERADO",AC64)))</formula>
    </cfRule>
    <cfRule type="containsText" dxfId="149" priority="303" operator="containsText" text="ALTO">
      <formula>NOT(ISERROR(SEARCH("ALTO",AC64)))</formula>
    </cfRule>
    <cfRule type="containsText" dxfId="148" priority="304" operator="containsText" text="EXTREMO">
      <formula>NOT(ISERROR(SEARCH("EXTREMO",AC64)))</formula>
    </cfRule>
  </conditionalFormatting>
  <conditionalFormatting sqref="AC74">
    <cfRule type="containsText" dxfId="147" priority="257" operator="containsText" text="BAJA">
      <formula>NOT(ISERROR(SEARCH("BAJA",AC74)))</formula>
    </cfRule>
    <cfRule type="containsText" dxfId="146" priority="258" operator="containsText" text="MODERADA">
      <formula>NOT(ISERROR(SEARCH("MODERADA",AC74)))</formula>
    </cfRule>
    <cfRule type="containsText" dxfId="145" priority="259" operator="containsText" text="ALTA">
      <formula>NOT(ISERROR(SEARCH("ALTA",AC74)))</formula>
    </cfRule>
    <cfRule type="containsText" dxfId="144" priority="260" operator="containsText" text="EXTREMA">
      <formula>NOT(ISERROR(SEARCH("EXTREMA",AC74)))</formula>
    </cfRule>
  </conditionalFormatting>
  <conditionalFormatting sqref="AC77:AC78">
    <cfRule type="containsText" dxfId="143" priority="253" operator="containsText" text="BAJA">
      <formula>NOT(ISERROR(SEARCH("BAJA",AC77)))</formula>
    </cfRule>
    <cfRule type="containsText" dxfId="142" priority="254" operator="containsText" text="MODERADA">
      <formula>NOT(ISERROR(SEARCH("MODERADA",AC77)))</formula>
    </cfRule>
    <cfRule type="containsText" dxfId="141" priority="255" operator="containsText" text="ALTA">
      <formula>NOT(ISERROR(SEARCH("ALTA",AC77)))</formula>
    </cfRule>
    <cfRule type="containsText" dxfId="140" priority="256" operator="containsText" text="EXTREMA">
      <formula>NOT(ISERROR(SEARCH("EXTREMA",AC77)))</formula>
    </cfRule>
  </conditionalFormatting>
  <conditionalFormatting sqref="AC81:AC82">
    <cfRule type="containsText" dxfId="139" priority="273" operator="containsText" text="BAJA">
      <formula>NOT(ISERROR(SEARCH("BAJA",AC81)))</formula>
    </cfRule>
    <cfRule type="containsText" dxfId="138" priority="274" operator="containsText" text="MODERADA">
      <formula>NOT(ISERROR(SEARCH("MODERADA",AC81)))</formula>
    </cfRule>
    <cfRule type="containsText" dxfId="137" priority="275" operator="containsText" text="ALTA">
      <formula>NOT(ISERROR(SEARCH("ALTA",AC81)))</formula>
    </cfRule>
    <cfRule type="containsText" dxfId="136" priority="276" operator="containsText" text="EXTREMA">
      <formula>NOT(ISERROR(SEARCH("EXTREMA",AC81)))</formula>
    </cfRule>
  </conditionalFormatting>
  <conditionalFormatting sqref="AC85:AC86">
    <cfRule type="containsText" dxfId="135" priority="269" operator="containsText" text="BAJA">
      <formula>NOT(ISERROR(SEARCH("BAJA",AC85)))</formula>
    </cfRule>
    <cfRule type="containsText" dxfId="134" priority="270" operator="containsText" text="MODERADA">
      <formula>NOT(ISERROR(SEARCH("MODERADA",AC85)))</formula>
    </cfRule>
    <cfRule type="containsText" dxfId="133" priority="271" operator="containsText" text="ALTA">
      <formula>NOT(ISERROR(SEARCH("ALTA",AC85)))</formula>
    </cfRule>
    <cfRule type="containsText" dxfId="132" priority="272" operator="containsText" text="EXTREMA">
      <formula>NOT(ISERROR(SEARCH("EXTREMA",AC85)))</formula>
    </cfRule>
  </conditionalFormatting>
  <conditionalFormatting sqref="AC89:AC90">
    <cfRule type="containsText" dxfId="131" priority="261" operator="containsText" text="BAJA">
      <formula>NOT(ISERROR(SEARCH("BAJA",AC89)))</formula>
    </cfRule>
    <cfRule type="containsText" dxfId="130" priority="262" operator="containsText" text="MODERADA">
      <formula>NOT(ISERROR(SEARCH("MODERADA",AC89)))</formula>
    </cfRule>
    <cfRule type="containsText" dxfId="129" priority="263" operator="containsText" text="ALTA">
      <formula>NOT(ISERROR(SEARCH("ALTA",AC89)))</formula>
    </cfRule>
    <cfRule type="containsText" dxfId="128" priority="264" operator="containsText" text="EXTREMA">
      <formula>NOT(ISERROR(SEARCH("EXTREMA",AC89)))</formula>
    </cfRule>
  </conditionalFormatting>
  <conditionalFormatting sqref="AC93:AC94">
    <cfRule type="containsText" dxfId="127" priority="265" operator="containsText" text="BAJA">
      <formula>NOT(ISERROR(SEARCH("BAJA",AC93)))</formula>
    </cfRule>
    <cfRule type="containsText" dxfId="126" priority="266" operator="containsText" text="MODERADA">
      <formula>NOT(ISERROR(SEARCH("MODERADA",AC93)))</formula>
    </cfRule>
    <cfRule type="containsText" dxfId="125" priority="267" operator="containsText" text="ALTA">
      <formula>NOT(ISERROR(SEARCH("ALTA",AC93)))</formula>
    </cfRule>
    <cfRule type="containsText" dxfId="124" priority="268" operator="containsText" text="EXTREMA">
      <formula>NOT(ISERROR(SEARCH("EXTREMA",AC93)))</formula>
    </cfRule>
  </conditionalFormatting>
  <conditionalFormatting sqref="AC96:AC97">
    <cfRule type="containsText" dxfId="123" priority="17" operator="containsText" text="BAJA">
      <formula>NOT(ISERROR(SEARCH("BAJA",AC96)))</formula>
    </cfRule>
    <cfRule type="containsText" dxfId="122" priority="18" operator="containsText" text="MODERADA">
      <formula>NOT(ISERROR(SEARCH("MODERADA",AC96)))</formula>
    </cfRule>
    <cfRule type="containsText" dxfId="121" priority="19" operator="containsText" text="ALTA">
      <formula>NOT(ISERROR(SEARCH("ALTA",AC96)))</formula>
    </cfRule>
    <cfRule type="containsText" dxfId="120" priority="20" operator="containsText" text="EXTREMA">
      <formula>NOT(ISERROR(SEARCH("EXTREMA",AC96)))</formula>
    </cfRule>
  </conditionalFormatting>
  <conditionalFormatting sqref="AC100">
    <cfRule type="containsText" dxfId="119" priority="385" operator="containsText" text="BAJA">
      <formula>NOT(ISERROR(SEARCH("BAJA",AC100)))</formula>
    </cfRule>
    <cfRule type="containsText" dxfId="118" priority="386" operator="containsText" text="MODERADA">
      <formula>NOT(ISERROR(SEARCH("MODERADA",AC100)))</formula>
    </cfRule>
    <cfRule type="containsText" dxfId="117" priority="387" operator="containsText" text="ALTA">
      <formula>NOT(ISERROR(SEARCH("ALTA",AC100)))</formula>
    </cfRule>
    <cfRule type="containsText" dxfId="116" priority="388" operator="containsText" text="EXTREMA">
      <formula>NOT(ISERROR(SEARCH("EXTREMA",AC100)))</formula>
    </cfRule>
  </conditionalFormatting>
  <conditionalFormatting sqref="AC103">
    <cfRule type="containsText" dxfId="115" priority="393" operator="containsText" text="BAJA">
      <formula>NOT(ISERROR(SEARCH("BAJA",AC103)))</formula>
    </cfRule>
    <cfRule type="containsText" dxfId="114" priority="394" operator="containsText" text="MODERADA">
      <formula>NOT(ISERROR(SEARCH("MODERADA",AC103)))</formula>
    </cfRule>
    <cfRule type="containsText" dxfId="113" priority="395" operator="containsText" text="ALTA">
      <formula>NOT(ISERROR(SEARCH("ALTA",AC103)))</formula>
    </cfRule>
    <cfRule type="containsText" dxfId="112" priority="396" operator="containsText" text="EXTREMA">
      <formula>NOT(ISERROR(SEARCH("EXTREMA",AC103)))</formula>
    </cfRule>
  </conditionalFormatting>
  <conditionalFormatting sqref="AC105:AC106">
    <cfRule type="containsText" dxfId="111" priority="237" operator="containsText" text="BAJO">
      <formula>NOT(ISERROR(SEARCH("BAJO",AC105)))</formula>
    </cfRule>
    <cfRule type="containsText" dxfId="110" priority="238" operator="containsText" text="MODERADO">
      <formula>NOT(ISERROR(SEARCH("MODERADO",AC105)))</formula>
    </cfRule>
    <cfRule type="containsText" dxfId="109" priority="239" operator="containsText" text="ALTA">
      <formula>NOT(ISERROR(SEARCH("ALTA",AC105)))</formula>
    </cfRule>
    <cfRule type="containsText" dxfId="108" priority="240" operator="containsText" text="EXTREMO">
      <formula>NOT(ISERROR(SEARCH("EXTREMO",AC105)))</formula>
    </cfRule>
  </conditionalFormatting>
  <conditionalFormatting sqref="AC109:AC110">
    <cfRule type="containsText" dxfId="107" priority="233" operator="containsText" text="BAJA">
      <formula>NOT(ISERROR(SEARCH("BAJA",AC109)))</formula>
    </cfRule>
    <cfRule type="containsText" dxfId="106" priority="234" operator="containsText" text="MODERADA">
      <formula>NOT(ISERROR(SEARCH("MODERADA",AC109)))</formula>
    </cfRule>
    <cfRule type="containsText" dxfId="105" priority="235" operator="containsText" text="ALTA">
      <formula>NOT(ISERROR(SEARCH("ALTA",AC109)))</formula>
    </cfRule>
    <cfRule type="containsText" dxfId="104" priority="236" operator="containsText" text="EXTREMA">
      <formula>NOT(ISERROR(SEARCH("EXTREMA",AC109)))</formula>
    </cfRule>
  </conditionalFormatting>
  <conditionalFormatting sqref="AC113:AC114">
    <cfRule type="containsText" dxfId="103" priority="229" operator="containsText" text="BAJA">
      <formula>NOT(ISERROR(SEARCH("BAJA",AC113)))</formula>
    </cfRule>
    <cfRule type="containsText" dxfId="102" priority="230" operator="containsText" text="MODERADA">
      <formula>NOT(ISERROR(SEARCH("MODERADA",AC113)))</formula>
    </cfRule>
    <cfRule type="containsText" dxfId="101" priority="231" operator="containsText" text="ALTA">
      <formula>NOT(ISERROR(SEARCH("ALTA",AC113)))</formula>
    </cfRule>
    <cfRule type="containsText" dxfId="100" priority="232" operator="containsText" text="EXTREMA">
      <formula>NOT(ISERROR(SEARCH("EXTREMA",AC113)))</formula>
    </cfRule>
  </conditionalFormatting>
  <conditionalFormatting sqref="AC116:AC117">
    <cfRule type="containsText" dxfId="99" priority="61" operator="containsText" text="BAJA">
      <formula>NOT(ISERROR(SEARCH("BAJA",AC116)))</formula>
    </cfRule>
    <cfRule type="containsText" dxfId="98" priority="62" operator="containsText" text="MODERADA">
      <formula>NOT(ISERROR(SEARCH("MODERADA",AC116)))</formula>
    </cfRule>
    <cfRule type="containsText" dxfId="97" priority="63" operator="containsText" text="ALTA">
      <formula>NOT(ISERROR(SEARCH("ALTA",AC116)))</formula>
    </cfRule>
    <cfRule type="containsText" dxfId="96" priority="64" operator="containsText" text="EXTREMA">
      <formula>NOT(ISERROR(SEARCH("EXTREMA",AC116)))</formula>
    </cfRule>
  </conditionalFormatting>
  <conditionalFormatting sqref="AC120:AC121">
    <cfRule type="containsText" dxfId="95" priority="201" operator="containsText" text="BAJA">
      <formula>NOT(ISERROR(SEARCH("BAJA",AC120)))</formula>
    </cfRule>
    <cfRule type="containsText" dxfId="94" priority="202" operator="containsText" text="MODERADA">
      <formula>NOT(ISERROR(SEARCH("MODERADA",AC120)))</formula>
    </cfRule>
    <cfRule type="containsText" dxfId="93" priority="203" operator="containsText" text="ALTA">
      <formula>NOT(ISERROR(SEARCH("ALTA",AC120)))</formula>
    </cfRule>
    <cfRule type="containsText" dxfId="92" priority="204" operator="containsText" text="EXTREMA">
      <formula>NOT(ISERROR(SEARCH("EXTREMA",AC120)))</formula>
    </cfRule>
  </conditionalFormatting>
  <conditionalFormatting sqref="AC124:AC125">
    <cfRule type="containsText" dxfId="91" priority="205" operator="containsText" text="BAJA">
      <formula>NOT(ISERROR(SEARCH("BAJA",AC124)))</formula>
    </cfRule>
    <cfRule type="containsText" dxfId="90" priority="206" operator="containsText" text="MODERADA">
      <formula>NOT(ISERROR(SEARCH("MODERADA",AC124)))</formula>
    </cfRule>
    <cfRule type="containsText" dxfId="89" priority="207" operator="containsText" text="ALTA">
      <formula>NOT(ISERROR(SEARCH("ALTA",AC124)))</formula>
    </cfRule>
    <cfRule type="containsText" dxfId="88" priority="208" operator="containsText" text="EXTREMA">
      <formula>NOT(ISERROR(SEARCH("EXTREMA",AC124)))</formula>
    </cfRule>
  </conditionalFormatting>
  <conditionalFormatting sqref="AC128:AC129">
    <cfRule type="containsText" dxfId="87" priority="189" operator="containsText" text="BAJA">
      <formula>NOT(ISERROR(SEARCH("BAJA",AC128)))</formula>
    </cfRule>
    <cfRule type="containsText" dxfId="86" priority="190" operator="containsText" text="MODERADA">
      <formula>NOT(ISERROR(SEARCH("MODERADA",AC128)))</formula>
    </cfRule>
    <cfRule type="containsText" dxfId="85" priority="191" operator="containsText" text="ALTA">
      <formula>NOT(ISERROR(SEARCH("ALTA",AC128)))</formula>
    </cfRule>
    <cfRule type="containsText" dxfId="84" priority="192" operator="containsText" text="EXTREMA">
      <formula>NOT(ISERROR(SEARCH("EXTREMA",AC128)))</formula>
    </cfRule>
  </conditionalFormatting>
  <conditionalFormatting sqref="AC132:AC133">
    <cfRule type="containsText" dxfId="83" priority="185" operator="containsText" text="BAJA">
      <formula>NOT(ISERROR(SEARCH("BAJA",AC132)))</formula>
    </cfRule>
    <cfRule type="containsText" dxfId="82" priority="186" operator="containsText" text="MODERADA">
      <formula>NOT(ISERROR(SEARCH("MODERADA",AC132)))</formula>
    </cfRule>
    <cfRule type="containsText" dxfId="81" priority="187" operator="containsText" text="ALTA">
      <formula>NOT(ISERROR(SEARCH("ALTA",AC132)))</formula>
    </cfRule>
    <cfRule type="containsText" dxfId="80" priority="188" operator="containsText" text="EXTREMA">
      <formula>NOT(ISERROR(SEARCH("EXTREMA",AC132)))</formula>
    </cfRule>
  </conditionalFormatting>
  <conditionalFormatting sqref="AC139">
    <cfRule type="containsText" dxfId="79" priority="153" operator="containsText" text="BAJA">
      <formula>NOT(ISERROR(SEARCH("BAJA",AC139)))</formula>
    </cfRule>
    <cfRule type="containsText" dxfId="78" priority="154" operator="containsText" text="MODERADA">
      <formula>NOT(ISERROR(SEARCH("MODERADA",AC139)))</formula>
    </cfRule>
    <cfRule type="containsText" dxfId="77" priority="155" operator="containsText" text="ALTA">
      <formula>NOT(ISERROR(SEARCH("ALTA",AC139)))</formula>
    </cfRule>
    <cfRule type="containsText" dxfId="76" priority="156" operator="containsText" text="EXTREMA">
      <formula>NOT(ISERROR(SEARCH("EXTREMA",AC139)))</formula>
    </cfRule>
  </conditionalFormatting>
  <conditionalFormatting sqref="AC142">
    <cfRule type="containsText" dxfId="75" priority="129" operator="containsText" text="BAJA">
      <formula>NOT(ISERROR(SEARCH("BAJA",AC142)))</formula>
    </cfRule>
    <cfRule type="containsText" dxfId="74" priority="130" operator="containsText" text="MODERADA">
      <formula>NOT(ISERROR(SEARCH("MODERADA",AC142)))</formula>
    </cfRule>
    <cfRule type="containsText" dxfId="73" priority="131" operator="containsText" text="ALTA">
      <formula>NOT(ISERROR(SEARCH("ALTA",AC142)))</formula>
    </cfRule>
    <cfRule type="containsText" dxfId="72" priority="132" operator="containsText" text="EXTREMA">
      <formula>NOT(ISERROR(SEARCH("EXTREMA",AC142)))</formula>
    </cfRule>
  </conditionalFormatting>
  <conditionalFormatting sqref="AC145">
    <cfRule type="containsText" dxfId="71" priority="149" operator="containsText" text="BAJA">
      <formula>NOT(ISERROR(SEARCH("BAJA",AC145)))</formula>
    </cfRule>
    <cfRule type="containsText" dxfId="70" priority="150" operator="containsText" text="MODERADA">
      <formula>NOT(ISERROR(SEARCH("MODERADA",AC145)))</formula>
    </cfRule>
    <cfRule type="containsText" dxfId="69" priority="151" operator="containsText" text="ALTA">
      <formula>NOT(ISERROR(SEARCH("ALTA",AC145)))</formula>
    </cfRule>
    <cfRule type="containsText" dxfId="68" priority="152" operator="containsText" text="EXTREMA">
      <formula>NOT(ISERROR(SEARCH("EXTREMA",AC145)))</formula>
    </cfRule>
  </conditionalFormatting>
  <conditionalFormatting sqref="AC148">
    <cfRule type="containsText" dxfId="67" priority="145" operator="containsText" text="BAJA">
      <formula>NOT(ISERROR(SEARCH("BAJA",AC148)))</formula>
    </cfRule>
    <cfRule type="containsText" dxfId="66" priority="146" operator="containsText" text="MODERADA">
      <formula>NOT(ISERROR(SEARCH("MODERADA",AC148)))</formula>
    </cfRule>
    <cfRule type="containsText" dxfId="65" priority="147" operator="containsText" text="ALTA">
      <formula>NOT(ISERROR(SEARCH("ALTA",AC148)))</formula>
    </cfRule>
    <cfRule type="containsText" dxfId="64" priority="148" operator="containsText" text="EXTREMA">
      <formula>NOT(ISERROR(SEARCH("EXTREMA",AC148)))</formula>
    </cfRule>
  </conditionalFormatting>
  <conditionalFormatting sqref="AC151">
    <cfRule type="containsText" dxfId="63" priority="141" operator="containsText" text="BAJA">
      <formula>NOT(ISERROR(SEARCH("BAJA",AC151)))</formula>
    </cfRule>
    <cfRule type="containsText" dxfId="62" priority="142" operator="containsText" text="MODERADA">
      <formula>NOT(ISERROR(SEARCH("MODERADA",AC151)))</formula>
    </cfRule>
    <cfRule type="containsText" dxfId="61" priority="143" operator="containsText" text="ALTA">
      <formula>NOT(ISERROR(SEARCH("ALTA",AC151)))</formula>
    </cfRule>
    <cfRule type="containsText" dxfId="60" priority="144" operator="containsText" text="EXTREMA">
      <formula>NOT(ISERROR(SEARCH("EXTREMA",AC151)))</formula>
    </cfRule>
  </conditionalFormatting>
  <conditionalFormatting sqref="AC154">
    <cfRule type="containsText" dxfId="59" priority="133" operator="containsText" text="BAJA">
      <formula>NOT(ISERROR(SEARCH("BAJA",AC154)))</formula>
    </cfRule>
    <cfRule type="containsText" dxfId="58" priority="134" operator="containsText" text="MODERADA">
      <formula>NOT(ISERROR(SEARCH("MODERADA",AC154)))</formula>
    </cfRule>
    <cfRule type="containsText" dxfId="57" priority="135" operator="containsText" text="ALTA">
      <formula>NOT(ISERROR(SEARCH("ALTA",AC154)))</formula>
    </cfRule>
    <cfRule type="containsText" dxfId="56" priority="136" operator="containsText" text="EXTREMA">
      <formula>NOT(ISERROR(SEARCH("EXTREMA",AC154)))</formula>
    </cfRule>
  </conditionalFormatting>
  <conditionalFormatting sqref="AC157">
    <cfRule type="containsText" dxfId="55" priority="137" operator="containsText" text="BAJA">
      <formula>NOT(ISERROR(SEARCH("BAJA",AC157)))</formula>
    </cfRule>
    <cfRule type="containsText" dxfId="54" priority="138" operator="containsText" text="MODERADA">
      <formula>NOT(ISERROR(SEARCH("MODERADA",AC157)))</formula>
    </cfRule>
    <cfRule type="containsText" dxfId="53" priority="139" operator="containsText" text="ALTA">
      <formula>NOT(ISERROR(SEARCH("ALTA",AC157)))</formula>
    </cfRule>
    <cfRule type="containsText" dxfId="52" priority="140" operator="containsText" text="EXTREMA">
      <formula>NOT(ISERROR(SEARCH("EXTREMA",AC157)))</formula>
    </cfRule>
  </conditionalFormatting>
  <conditionalFormatting sqref="AC160">
    <cfRule type="containsText" dxfId="51" priority="113" operator="containsText" text="BAJA">
      <formula>NOT(ISERROR(SEARCH("BAJA",AC160)))</formula>
    </cfRule>
    <cfRule type="containsText" dxfId="50" priority="114" operator="containsText" text="MODERADA">
      <formula>NOT(ISERROR(SEARCH("MODERADA",AC160)))</formula>
    </cfRule>
    <cfRule type="containsText" dxfId="49" priority="115" operator="containsText" text="ALTA">
      <formula>NOT(ISERROR(SEARCH("ALTA",AC160)))</formula>
    </cfRule>
    <cfRule type="containsText" dxfId="48" priority="116" operator="containsText" text="EXTREMA">
      <formula>NOT(ISERROR(SEARCH("EXTREMA",AC160)))</formula>
    </cfRule>
  </conditionalFormatting>
  <conditionalFormatting sqref="AC163">
    <cfRule type="containsText" dxfId="47" priority="105" operator="containsText" text="BAJA">
      <formula>NOT(ISERROR(SEARCH("BAJA",AC163)))</formula>
    </cfRule>
    <cfRule type="containsText" dxfId="46" priority="106" operator="containsText" text="MODERADA">
      <formula>NOT(ISERROR(SEARCH("MODERADA",AC163)))</formula>
    </cfRule>
    <cfRule type="containsText" dxfId="45" priority="107" operator="containsText" text="ALTA">
      <formula>NOT(ISERROR(SEARCH("ALTA",AC163)))</formula>
    </cfRule>
    <cfRule type="containsText" dxfId="44" priority="108" operator="containsText" text="EXTREMA">
      <formula>NOT(ISERROR(SEARCH("EXTREMA",AC163)))</formula>
    </cfRule>
  </conditionalFormatting>
  <conditionalFormatting sqref="AC166">
    <cfRule type="containsText" dxfId="43" priority="109" operator="containsText" text="BAJA">
      <formula>NOT(ISERROR(SEARCH("BAJA",AC166)))</formula>
    </cfRule>
    <cfRule type="containsText" dxfId="42" priority="110" operator="containsText" text="MODERADA">
      <formula>NOT(ISERROR(SEARCH("MODERADA",AC166)))</formula>
    </cfRule>
    <cfRule type="containsText" dxfId="41" priority="111" operator="containsText" text="ALTA">
      <formula>NOT(ISERROR(SEARCH("ALTA",AC166)))</formula>
    </cfRule>
    <cfRule type="containsText" dxfId="40" priority="112" operator="containsText" text="EXTREMA">
      <formula>NOT(ISERROR(SEARCH("EXTREMA",AC166)))</formula>
    </cfRule>
  </conditionalFormatting>
  <conditionalFormatting sqref="AC169">
    <cfRule type="containsText" dxfId="39" priority="81" operator="containsText" text="BAJA">
      <formula>NOT(ISERROR(SEARCH("BAJA",AC169)))</formula>
    </cfRule>
    <cfRule type="containsText" dxfId="38" priority="82" operator="containsText" text="MODERADA">
      <formula>NOT(ISERROR(SEARCH("MODERADA",AC169)))</formula>
    </cfRule>
    <cfRule type="containsText" dxfId="37" priority="83" operator="containsText" text="ALTA">
      <formula>NOT(ISERROR(SEARCH("ALTA",AC169)))</formula>
    </cfRule>
    <cfRule type="containsText" dxfId="36" priority="84" operator="containsText" text="EXTREMA">
      <formula>NOT(ISERROR(SEARCH("EXTREMA",AC169)))</formula>
    </cfRule>
  </conditionalFormatting>
  <conditionalFormatting sqref="AC172">
    <cfRule type="containsText" dxfId="35" priority="85" operator="containsText" text="BAJA">
      <formula>NOT(ISERROR(SEARCH("BAJA",AC172)))</formula>
    </cfRule>
    <cfRule type="containsText" dxfId="34" priority="86" operator="containsText" text="MODERADA">
      <formula>NOT(ISERROR(SEARCH("MODERADA",AC172)))</formula>
    </cfRule>
    <cfRule type="containsText" dxfId="33" priority="87" operator="containsText" text="ALTA">
      <formula>NOT(ISERROR(SEARCH("ALTA",AC172)))</formula>
    </cfRule>
    <cfRule type="containsText" dxfId="32" priority="88" operator="containsText" text="EXTREMA">
      <formula>NOT(ISERROR(SEARCH("EXTREMA",AC172)))</formula>
    </cfRule>
  </conditionalFormatting>
  <conditionalFormatting sqref="AC175">
    <cfRule type="containsText" dxfId="31" priority="73" operator="containsText" text="BAJA">
      <formula>NOT(ISERROR(SEARCH("BAJA",AC175)))</formula>
    </cfRule>
    <cfRule type="containsText" dxfId="30" priority="74" operator="containsText" text="MODERADA">
      <formula>NOT(ISERROR(SEARCH("MODERADA",AC175)))</formula>
    </cfRule>
    <cfRule type="containsText" dxfId="29" priority="75" operator="containsText" text="ALTA">
      <formula>NOT(ISERROR(SEARCH("ALTA",AC175)))</formula>
    </cfRule>
    <cfRule type="containsText" dxfId="28" priority="76" operator="containsText" text="EXTREMA">
      <formula>NOT(ISERROR(SEARCH("EXTREMA",AC175)))</formula>
    </cfRule>
  </conditionalFormatting>
  <conditionalFormatting sqref="AC178">
    <cfRule type="containsText" dxfId="27" priority="77" operator="containsText" text="BAJA">
      <formula>NOT(ISERROR(SEARCH("BAJA",AC178)))</formula>
    </cfRule>
    <cfRule type="containsText" dxfId="26" priority="78" operator="containsText" text="MODERADA">
      <formula>NOT(ISERROR(SEARCH("MODERADA",AC178)))</formula>
    </cfRule>
    <cfRule type="containsText" dxfId="25" priority="79" operator="containsText" text="ALTA">
      <formula>NOT(ISERROR(SEARCH("ALTA",AC178)))</formula>
    </cfRule>
    <cfRule type="containsText" dxfId="24" priority="80" operator="containsText" text="EXTREMA">
      <formula>NOT(ISERROR(SEARCH("EXTREMA",AC178)))</formula>
    </cfRule>
  </conditionalFormatting>
  <conditionalFormatting sqref="AC203:AC204">
    <cfRule type="containsText" dxfId="23" priority="65" operator="containsText" text="BAJA">
      <formula>NOT(ISERROR(SEARCH("BAJA",AC203)))</formula>
    </cfRule>
    <cfRule type="containsText" dxfId="22" priority="66" operator="containsText" text="MODERADA">
      <formula>NOT(ISERROR(SEARCH("MODERADA",AC203)))</formula>
    </cfRule>
    <cfRule type="containsText" dxfId="21" priority="67" operator="containsText" text="ALTA">
      <formula>NOT(ISERROR(SEARCH("ALTA",AC203)))</formula>
    </cfRule>
    <cfRule type="containsText" dxfId="20" priority="68" operator="containsText" text="EXTREMA">
      <formula>NOT(ISERROR(SEARCH("EXTREMA",AC203)))</formula>
    </cfRule>
  </conditionalFormatting>
  <conditionalFormatting sqref="AC207:AC208">
    <cfRule type="containsText" dxfId="19" priority="9" operator="containsText" text="BAJO">
      <formula>NOT(ISERROR(SEARCH("BAJO",AC207)))</formula>
    </cfRule>
    <cfRule type="containsText" dxfId="18" priority="10" operator="containsText" text="MODERADO">
      <formula>NOT(ISERROR(SEARCH("MODERADO",AC207)))</formula>
    </cfRule>
    <cfRule type="containsText" dxfId="17" priority="11" operator="containsText" text="ALTO">
      <formula>NOT(ISERROR(SEARCH("ALTO",AC207)))</formula>
    </cfRule>
    <cfRule type="containsText" dxfId="16" priority="12" operator="containsText" text="EXTREMO">
      <formula>NOT(ISERROR(SEARCH("EXTREMO",AC207)))</formula>
    </cfRule>
  </conditionalFormatting>
  <conditionalFormatting sqref="AC211:AC216 AC219">
    <cfRule type="containsText" dxfId="15" priority="13" operator="containsText" text="BAJO">
      <formula>NOT(ISERROR(SEARCH("BAJO",AC211)))</formula>
    </cfRule>
    <cfRule type="containsText" dxfId="14" priority="14" operator="containsText" text="MODERADO">
      <formula>NOT(ISERROR(SEARCH("MODERADO",AC211)))</formula>
    </cfRule>
    <cfRule type="containsText" dxfId="13" priority="15" operator="containsText" text="ALTO">
      <formula>NOT(ISERROR(SEARCH("ALTO",AC211)))</formula>
    </cfRule>
    <cfRule type="containsText" dxfId="12" priority="16" operator="containsText" text="EXTREMO">
      <formula>NOT(ISERROR(SEARCH("EXTREMO",AC211)))</formula>
    </cfRule>
  </conditionalFormatting>
  <conditionalFormatting sqref="AC217">
    <cfRule type="containsText" dxfId="11" priority="1" operator="containsText" text="BAJA">
      <formula>NOT(ISERROR(SEARCH("BAJA",AC217)))</formula>
    </cfRule>
    <cfRule type="containsText" dxfId="10" priority="2" operator="containsText" text="MODERADA">
      <formula>NOT(ISERROR(SEARCH("MODERADA",AC217)))</formula>
    </cfRule>
    <cfRule type="containsText" dxfId="9" priority="3" operator="containsText" text="ALTA">
      <formula>NOT(ISERROR(SEARCH("ALTA",AC217)))</formula>
    </cfRule>
    <cfRule type="containsText" dxfId="8" priority="4" operator="containsText" text="EXTREMA">
      <formula>NOT(ISERROR(SEARCH("EXTREMA",AC217)))</formula>
    </cfRule>
  </conditionalFormatting>
  <conditionalFormatting sqref="AD105:AD106">
    <cfRule type="containsText" dxfId="7" priority="225" operator="containsText" text="Extrema">
      <formula>NOT(ISERROR(SEARCH("Extrema",AD105)))</formula>
    </cfRule>
    <cfRule type="containsText" dxfId="6" priority="226" operator="containsText" text="Alto">
      <formula>NOT(ISERROR(SEARCH("Alto",AD105)))</formula>
    </cfRule>
    <cfRule type="containsText" dxfId="5" priority="227" operator="containsText" text="Bajo">
      <formula>NOT(ISERROR(SEARCH("Bajo",AD105)))</formula>
    </cfRule>
    <cfRule type="containsText" dxfId="4" priority="228" operator="containsText" text="Moderado">
      <formula>NOT(ISERROR(SEARCH("Moderado",AD105)))</formula>
    </cfRule>
  </conditionalFormatting>
  <conditionalFormatting sqref="AD109:AD110">
    <cfRule type="containsText" dxfId="3" priority="221" operator="containsText" text="Extrema">
      <formula>NOT(ISERROR(SEARCH("Extrema",AD109)))</formula>
    </cfRule>
    <cfRule type="containsText" dxfId="2" priority="222" operator="containsText" text="Alto">
      <formula>NOT(ISERROR(SEARCH("Alto",AD109)))</formula>
    </cfRule>
    <cfRule type="containsText" dxfId="1" priority="223" operator="containsText" text="Bajo">
      <formula>NOT(ISERROR(SEARCH("Bajo",AD109)))</formula>
    </cfRule>
    <cfRule type="containsText" dxfId="0" priority="224" operator="containsText" text="Moderado">
      <formula>NOT(ISERROR(SEARCH("Moderado",AD109)))</formula>
    </cfRule>
  </conditionalFormatting>
  <dataValidations disablePrompts="1" count="1">
    <dataValidation type="list" allowBlank="1" showInputMessage="1" showErrorMessage="1" sqref="AL1:AM1"/>
  </dataValidations>
  <printOptions horizontalCentered="1"/>
  <pageMargins left="7.874015748031496E-2" right="7.874015748031496E-2" top="0.59055118110236227" bottom="0.39370078740157483" header="0.31496062992125984" footer="0.31496062992125984"/>
  <pageSetup paperSize="281" scale="13" orientation="landscape" r:id="rId1"/>
  <rowBreaks count="1" manualBreakCount="1">
    <brk id="122" min="4" max="3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Matriz de riesgos 2025</vt:lpstr>
      <vt:lpstr>'Matriz de riesgos 2025'!Área_de_impresión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Giovanny Muñoz martinez</dc:creator>
  <cp:lastModifiedBy>Liliana Andrea Bustamante Riaño</cp:lastModifiedBy>
  <dcterms:created xsi:type="dcterms:W3CDTF">2025-12-31T22:00:23Z</dcterms:created>
  <dcterms:modified xsi:type="dcterms:W3CDTF">2026-01-16T21:53:19Z</dcterms:modified>
</cp:coreProperties>
</file>