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giovanny.munoz\Documents\vigencia 2025\Riesgos 2025\RIESGOS PROCESOS 2025\"/>
    </mc:Choice>
  </mc:AlternateContent>
  <xr:revisionPtr revIDLastSave="0" documentId="13_ncr:1_{B5C89F7E-2E60-4825-BDA9-556DEC43CBD7}" xr6:coauthVersionLast="47" xr6:coauthVersionMax="47" xr10:uidLastSave="{00000000-0000-0000-0000-000000000000}"/>
  <bookViews>
    <workbookView xWindow="-120" yWindow="-120" windowWidth="29040" windowHeight="15840" activeTab="1" xr2:uid="{00000000-000D-0000-FFFF-FFFF00000000}"/>
  </bookViews>
  <sheets>
    <sheet name="Riesgos Institucionales 2025" sheetId="9" r:id="rId1"/>
    <sheet name="Riesgos corrupción 2025" sheetId="15" r:id="rId2"/>
  </sheets>
  <definedNames>
    <definedName name="_xlnm.Print_Area" localSheetId="1">'Riesgos corrupción 2025'!$D$1:$V$32</definedName>
    <definedName name="_xlnm.Print_Area" localSheetId="0">'Riesgos Institucionales 2025'!$D$1:$V$79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9" l="1"/>
  <c r="P72" i="15"/>
  <c r="N72" i="15"/>
  <c r="N71" i="15"/>
  <c r="S67" i="15"/>
  <c r="P66" i="15"/>
  <c r="N66" i="15"/>
  <c r="R65" i="15"/>
  <c r="Q65" i="15"/>
  <c r="P65" i="15"/>
  <c r="N65" i="15"/>
  <c r="N64" i="15"/>
  <c r="N61" i="15"/>
  <c r="N57" i="15"/>
  <c r="N56" i="15"/>
  <c r="S54" i="15"/>
  <c r="P53" i="15"/>
  <c r="O53" i="15"/>
  <c r="N53" i="15"/>
  <c r="J53" i="15"/>
  <c r="P52" i="15"/>
  <c r="O52" i="15"/>
  <c r="N52" i="15"/>
  <c r="P49" i="15"/>
  <c r="O49" i="15"/>
  <c r="N49" i="15"/>
  <c r="R48" i="15"/>
  <c r="Q48" i="15"/>
  <c r="P48" i="15"/>
  <c r="N48" i="15"/>
  <c r="N47" i="15"/>
  <c r="S44" i="15"/>
  <c r="Q43" i="15"/>
  <c r="P43" i="15"/>
  <c r="O43" i="15"/>
  <c r="N43" i="15"/>
  <c r="K43" i="15"/>
  <c r="P41" i="15"/>
  <c r="N41" i="15"/>
  <c r="Q37" i="15"/>
  <c r="P37" i="15"/>
  <c r="N37" i="15"/>
  <c r="N33" i="15"/>
  <c r="K33" i="15"/>
  <c r="P30" i="15"/>
  <c r="N30" i="15"/>
  <c r="J30" i="15"/>
  <c r="N29" i="15"/>
  <c r="S26" i="15"/>
  <c r="N25" i="15"/>
  <c r="K25" i="15"/>
  <c r="N24" i="15"/>
  <c r="P19" i="15"/>
  <c r="N19" i="15"/>
  <c r="N18" i="15"/>
  <c r="Q17" i="15"/>
  <c r="P17" i="15"/>
  <c r="N17" i="15"/>
  <c r="N14" i="15"/>
  <c r="P13" i="15"/>
  <c r="O13" i="15"/>
  <c r="N13" i="15"/>
  <c r="P10" i="15"/>
  <c r="N10" i="15"/>
  <c r="P170" i="9"/>
  <c r="O170" i="9"/>
  <c r="N170" i="9"/>
  <c r="O166" i="9"/>
  <c r="N166" i="9"/>
  <c r="O162" i="9"/>
  <c r="N162" i="9"/>
  <c r="P157" i="9"/>
  <c r="O157" i="9"/>
  <c r="N157" i="9"/>
  <c r="R97" i="9"/>
  <c r="R139" i="9"/>
  <c r="T52" i="9"/>
  <c r="P148" i="9"/>
  <c r="N148" i="9"/>
  <c r="N144" i="9"/>
  <c r="P143" i="9"/>
  <c r="N143" i="9"/>
  <c r="Q139" i="9"/>
  <c r="P139" i="9"/>
  <c r="N139" i="9"/>
  <c r="Q135" i="9"/>
  <c r="P135" i="9"/>
  <c r="N135" i="9"/>
  <c r="P131" i="9"/>
  <c r="N131" i="9"/>
  <c r="N128" i="9"/>
  <c r="N127" i="9"/>
  <c r="P124" i="9"/>
  <c r="N124" i="9"/>
  <c r="N120" i="9"/>
  <c r="N117" i="9"/>
  <c r="S118" i="9"/>
  <c r="S115" i="9"/>
  <c r="P113" i="9"/>
  <c r="P104" i="9"/>
  <c r="P103" i="9"/>
  <c r="P100" i="9"/>
  <c r="N114" i="9"/>
  <c r="O113" i="9"/>
  <c r="N113" i="9"/>
  <c r="N110" i="9"/>
  <c r="N107" i="9"/>
  <c r="O104" i="9"/>
  <c r="N104" i="9"/>
  <c r="O103" i="9"/>
  <c r="N103" i="9"/>
  <c r="O100" i="9"/>
  <c r="N100" i="9"/>
  <c r="J113" i="9"/>
  <c r="Q97" i="9"/>
  <c r="P97" i="9"/>
  <c r="N97" i="9"/>
  <c r="Q95" i="9"/>
  <c r="P95" i="9"/>
  <c r="N96" i="9"/>
  <c r="N95" i="9"/>
  <c r="O95" i="9"/>
  <c r="K95" i="9"/>
  <c r="N91" i="9"/>
  <c r="Q86" i="9"/>
  <c r="P87" i="9"/>
  <c r="P86" i="9"/>
  <c r="N87" i="9"/>
  <c r="N86" i="9"/>
  <c r="S75" i="9"/>
  <c r="N82" i="9"/>
  <c r="P78" i="9"/>
  <c r="O78" i="9"/>
  <c r="N78" i="9"/>
  <c r="K82" i="9"/>
  <c r="S65" i="9"/>
  <c r="N68" i="9"/>
  <c r="N64" i="9"/>
  <c r="N60" i="9"/>
  <c r="N59" i="9"/>
  <c r="N55" i="9"/>
  <c r="K68" i="9"/>
  <c r="K59" i="9"/>
  <c r="J74" i="9"/>
  <c r="N51" i="9" l="1"/>
  <c r="T42" i="9"/>
  <c r="S42" i="9"/>
  <c r="S37" i="9"/>
  <c r="Q45" i="9"/>
  <c r="P45" i="9"/>
  <c r="P40" i="9"/>
  <c r="N45" i="9"/>
  <c r="N40" i="9"/>
  <c r="O36" i="9"/>
  <c r="N36" i="9"/>
  <c r="N32" i="9"/>
  <c r="N74" i="9"/>
  <c r="Q25" i="9"/>
  <c r="P25" i="9"/>
  <c r="N25" i="9"/>
  <c r="N24" i="9"/>
  <c r="P21" i="9"/>
  <c r="N21" i="9"/>
  <c r="P18" i="9"/>
  <c r="N18" i="9"/>
  <c r="P13" i="9"/>
  <c r="O13" i="9"/>
  <c r="N13" i="9"/>
  <c r="P12" i="9"/>
  <c r="N12" i="9"/>
  <c r="P74" i="9"/>
</calcChain>
</file>

<file path=xl/sharedStrings.xml><?xml version="1.0" encoding="utf-8"?>
<sst xmlns="http://schemas.openxmlformats.org/spreadsheetml/2006/main" count="682" uniqueCount="333">
  <si>
    <t>PROBABILIDAD</t>
  </si>
  <si>
    <t xml:space="preserve"> ZONA DE RIESGO</t>
  </si>
  <si>
    <t>NOMBRE DEL RIESGO</t>
  </si>
  <si>
    <t xml:space="preserve"> CAUSA</t>
  </si>
  <si>
    <t>RIESGO INHERENTE</t>
  </si>
  <si>
    <t>CONTROL 1</t>
  </si>
  <si>
    <t>CONTROL 2</t>
  </si>
  <si>
    <t>RIESGO RESIDUAL</t>
  </si>
  <si>
    <t>CONSECUENCIA</t>
  </si>
  <si>
    <t>ESTRATÉGIA PARA COMBATIR EL RIESGO</t>
  </si>
  <si>
    <t>IMPACTO</t>
  </si>
  <si>
    <t>CLASE</t>
  </si>
  <si>
    <t xml:space="preserve">OBJETIVO ESTRATÉGICO: </t>
  </si>
  <si>
    <t>Pérdida reputacional</t>
  </si>
  <si>
    <t>Reducir</t>
  </si>
  <si>
    <t>No.</t>
  </si>
  <si>
    <t>Corrupción</t>
  </si>
  <si>
    <t>Fiscal</t>
  </si>
  <si>
    <t>Pérdida de recursos públicos</t>
  </si>
  <si>
    <t>ALTA</t>
  </si>
  <si>
    <t>MODERADA</t>
  </si>
  <si>
    <t>Inoperabilidad de los procesos de la entidad.</t>
  </si>
  <si>
    <t>Coordinador del grupo Tecnologías de la Información y Comunicaciones, elaboración del plan de mantenimiento correctivo y preventivo, informes de seguimiento al cumplimiento de los contratos con terceros.</t>
  </si>
  <si>
    <t>Inadecuada administración de la plataforma TIC.</t>
  </si>
  <si>
    <t xml:space="preserve">Actos de corrupción por la posibilidad de recibir o solicitar cualquier dadiva o de terceros debido a fuga de información confidencial de la entidad. </t>
  </si>
  <si>
    <t xml:space="preserve">Fuga de información confidencial de la entidad. </t>
  </si>
  <si>
    <t xml:space="preserve">Coordinador del grupo Tecnologías de la Información y Comunicaciones, mantenimiento al sistema de gestión, de seguridad de la información, informe de auditoria interna y externa. </t>
  </si>
  <si>
    <t xml:space="preserve">Realizar la desactivación de los usuarios de los funcionarios retirados, en vacaciones, incapacidad, previa notificación del grupo talento humano para todos los sistemas y aplicativos de la Entidad. </t>
  </si>
  <si>
    <t xml:space="preserve">El Coordinador del grupo TIC, afecta la póliza de seguros para el mantenimiento realizado cuando se presenta el daño de los equipos posterior a realizarse el mantenimiento. </t>
  </si>
  <si>
    <t xml:space="preserve">Posible perdida reputacional por la indisponibilidad de la plataforma TIC hardware, software y servicios debido a falta de recursos para acceder a tecnologías.   </t>
  </si>
  <si>
    <t xml:space="preserve">falta de recursos para acceder a tecnologías.   </t>
  </si>
  <si>
    <t>Indisponibilidad de información</t>
  </si>
  <si>
    <t>Pagina: 1 de 1</t>
  </si>
  <si>
    <t>Código: GE-FR-016</t>
  </si>
  <si>
    <t>Versión: 1</t>
  </si>
  <si>
    <t>Dependencia</t>
  </si>
  <si>
    <t>DEPENDENCIA</t>
  </si>
  <si>
    <t>PROCESO</t>
  </si>
  <si>
    <t>Grupo Tecnologías de la información y comunicación</t>
  </si>
  <si>
    <t>Gestión TICS</t>
  </si>
  <si>
    <t>Posibilidad de afectación económica y reputacional por falta de aprobación de créditos, debido  al presupuesto limitado para la satisfacción de la demanda del mercado objetivo.</t>
  </si>
  <si>
    <t>Presupuesto limitado para la satisfacción de la demanda del mercado objetivo</t>
  </si>
  <si>
    <t>EXTREMA</t>
  </si>
  <si>
    <t xml:space="preserve">Coordinador del Grupo Créditos y Cartera verifica, el valor a ejecutar  de manera mensual durante la vigencia de acuerdo con el presupuesto aprobado en Plan Anual de Adquisiciones </t>
  </si>
  <si>
    <t xml:space="preserve">Reducir </t>
  </si>
  <si>
    <t>Actos de corrupción por la posibilidad de recibir o solicitar dádivas o beneficios a nombre propio o de terceros, debido a la omisión o actuación inadecuada por parte de un funcionario  en las actividades relacionadas con el análisis y/o aprobación de las solicitudes de crédito o en la administración de la cartera financiera.</t>
  </si>
  <si>
    <t>Afectación de la imagen reputacional de la entidad, pérdida de recursos y patrimonio, investigaciones dIciplinarias</t>
  </si>
  <si>
    <t>Coordinador Grupo Créditos y Cartera gestiona el envío de una encuesta de satisfacción una vez que se realice la aporbación de solicitudes de créditos,  evaluando con los beneficiarios si algún funcionario de la entidad le solicitó dádivas para adelantar su trámite de manera más ágil o sin el lleno de los requisitos.</t>
  </si>
  <si>
    <t>Coordinador Grupo Créditos y Cartera verifica en forma aleatoria las condiciones de los créditos vigentes en la cartera financiera de la Entidad, determinando posibles actos de corrupción.</t>
  </si>
  <si>
    <t>%</t>
  </si>
  <si>
    <t>Posibilidad de efecto dañoso sobre intereses patrimoniales de naturaleza pública, por la no recuperación de recursos de la cartera vencida debido a la omisión en la gestión de cobro persuasivo y jurídico.</t>
  </si>
  <si>
    <t>Omisión en la gestión de cobro persuasivo.</t>
  </si>
  <si>
    <t>Pérdida de recursos y patrimonio.
Investigaciones disciplinarias</t>
  </si>
  <si>
    <t xml:space="preserve">El analista de cartera verifica las causas de vencimiento de los créditos, posteriormente el gestor de cobranza toma contacto con los clientes, dejando registro en el sistema de la gestión de cobro realizada. </t>
  </si>
  <si>
    <t>El gestor de cobranza verifica el estado de la cartera que se encuentra en cobro jurídico, a partir de la información suministrada por la Oficina Asesora Jurídica, dejando registro por medio de comunicación oficial de forma semestral</t>
  </si>
  <si>
    <t>CONTROL 3</t>
  </si>
  <si>
    <t>Gestión de créditos y cartera</t>
  </si>
  <si>
    <t>Grupo créditos y cartera</t>
  </si>
  <si>
    <t>Ejecución y administración de procesos (perdida económica)</t>
  </si>
  <si>
    <r>
      <t>Insatisfacción del cliente. 
Dismunición de la cartera financiera y de los ingresos y</t>
    </r>
    <r>
      <rPr>
        <sz val="40"/>
        <rFont val="Calibri"/>
        <family val="2"/>
      </rPr>
      <t xml:space="preserve"> utilidades,</t>
    </r>
    <r>
      <rPr>
        <sz val="40"/>
        <color theme="1"/>
        <rFont val="Calibri"/>
        <family val="2"/>
      </rPr>
      <t xml:space="preserve">  de la Entidad</t>
    </r>
  </si>
  <si>
    <r>
      <t>Omisión o actuación inadecuada</t>
    </r>
    <r>
      <rPr>
        <sz val="40"/>
        <color rgb="FF00B050"/>
        <rFont val="Calibri"/>
        <family val="2"/>
      </rPr>
      <t xml:space="preserve"> </t>
    </r>
    <r>
      <rPr>
        <sz val="40"/>
        <rFont val="Calibri"/>
        <family val="2"/>
      </rPr>
      <t xml:space="preserve">por parte de un funcionario </t>
    </r>
    <r>
      <rPr>
        <sz val="40"/>
        <color theme="1"/>
        <rFont val="Calibri"/>
        <family val="2"/>
      </rPr>
      <t>en las actividades desarrolladas para el análisis y aprobación de las solicitudes de crédito o en la administración de la cartera financiera.</t>
    </r>
  </si>
  <si>
    <t>Coordinador del grupo Créditos y Cartera, verifica el comportamineto de la ejecución del presupuesto de la vigencia y si es el caso advierte a través de comunicación oficial a la Dirección General de la Entidad sobre el agotamiento de los recursos para colocación de créditos.</t>
  </si>
  <si>
    <t>Incumplimiento de la regulación aduanera de la DIAN en las actividades de importación, exportación y depósito de mercancías en trámite de nacionalización.</t>
  </si>
  <si>
    <t>Perdidas económicas.
Investigaciones disciplinarias y penales.</t>
  </si>
  <si>
    <t>Funcionario con el rol de representante aduanero, verifica la documentación y la plataforma Siglo XXI del tipo de trámite, verificando que cumpla con las condiciones aduaneras y que la mercancía llegue al territorio aduanero nacional. Dejando registro en correo electrónico.</t>
  </si>
  <si>
    <t>Coordinador del grupo Operaciones de comercio exterior, revisa que cumpla con lo exigido por la normatividad aduanera, contra los documentos soportes de la importación o exportación, dejando evidencia a través de correo electrónico.</t>
  </si>
  <si>
    <t>Cometer una falta gravísima de acuerdo al Decreto 1165 del 2019 y Resolución 46 del 2019 de la DIAN.</t>
  </si>
  <si>
    <t>Perdida reputacional</t>
  </si>
  <si>
    <t>Funcionario con el rol de representante aduanero, verifica la documentación y la plataforma Siglo XXI del tipo de trámite, verificando que cumpla con las condiciones aduaneras y que la mercancía llegue al territorio aduanero Colombiano. Dejando registro en correo electrónico.</t>
  </si>
  <si>
    <t>Posibilidad de pérdida económica por daños a la mercancía almacenada en depósito para trámite aduanero,  debido a la falta de adecuación en la infraestructura en el depósito aduanero o la inadecuada manipulación de mercancías.</t>
  </si>
  <si>
    <t xml:space="preserve">
1. Inadecuada manipulación de mercancias.
2. Falta de adecuación en la infraestructura en el depósito aduanero </t>
  </si>
  <si>
    <t>Perdida económica.
Perdida reputacional.
Perdida de clientes.</t>
  </si>
  <si>
    <t>El funcionario montacarguista, verifica el cumplimiento de las actividades del instructivo manipulación de mercancías en depósito aduanero de comercio exterior, dejando registro en el formato lista de chequeo montacargas.</t>
  </si>
  <si>
    <t>Actos de corrupción por la posibilidad de recibir o solicitar cualquier dadiva o beneficio a nombre propio o de terceros debido a una mala actuación del personal por hurto o perdida de mercancías en custodia del depósito aduanero.</t>
  </si>
  <si>
    <t>Hurto o perdida de mercancías en custodia del depósito aduanero.</t>
  </si>
  <si>
    <t>Afectación de la reputación e imagen del grupo y la Entidad.</t>
  </si>
  <si>
    <t>Coordinador del grupo Operaciones de Comercio Exterior, control biométrico de acceso al depósito aduanero y libro de registro de ingreso y salida.</t>
  </si>
  <si>
    <t>Sellos de seguridad interno y externo en puertas de acceso al depósito, anotación diaria  en libro de minuta de los guardas de seguridad del complejo.</t>
  </si>
  <si>
    <t>Coordinador del grupo Operaciones de Comercio Exterior, verifica aleatoriamente los videos de grabación de las cámaras del depósito aduanero al grupo TIC, dejando registro en correo electrónico.</t>
  </si>
  <si>
    <t>Certificados de acuerdos comerciales con un análisis erróneo.</t>
  </si>
  <si>
    <t>Perdida reputacional.
Perdida de clientes.</t>
  </si>
  <si>
    <t>Funcionario profesional que elabora la certificación con base al manual de acuerdos comerciales de Colombia Compra Eficiente.</t>
  </si>
  <si>
    <t>Coordinador del grupo Operaciones de Comercio Exterior, realiza la revisión y aprobación de cada certificado de acuerdo comercial, dejando registro en correo electrónico con el documento firmado para su trámite.</t>
  </si>
  <si>
    <t xml:space="preserve">Gestión de comercio exterior </t>
  </si>
  <si>
    <t xml:space="preserve">Grupo comercio exterior </t>
  </si>
  <si>
    <t>Posibilidad de pérdida reputacional por pérdida del beneficio de usuario aduanero de trámite simplificado, debido a cometer una falta gravísima de acuerdo al Decreto 1165 del 2019 y Resolución 46 del 2019 de la DIAN.</t>
  </si>
  <si>
    <t>Posibilidad de pérdida reputacional por demandas o procesos desiertos, debido a Certificados de acuerdos comerciales con un análisis erróneo.</t>
  </si>
  <si>
    <t>Posibilidad de efecto dañoso sobre los recursos públicos, por el pago de multa o sanción, a causa de omisión en el cumplimiento de la regulación aduanera de la DIAN en las actividades de importación, exportación y depósito de mercancías en trámite de nacionalización.</t>
  </si>
  <si>
    <t>Posibilidad de pérdida reputacional por resultados en niveles deficientes de las metas y objetivos propuestos debido al incumplimiento de las actividades establecidas en los planes, programas y proyectos.</t>
  </si>
  <si>
    <t>Incumplimiento de las actividades establecidas en los planes, programas y proyectos.</t>
  </si>
  <si>
    <t>Afectación de la imagen ante el Ministerio de Defensa Nacional-GSED.
Posibles hallazgos por la Contraloría General de la República.</t>
  </si>
  <si>
    <t>Jefe de la Oficina Asesora de Planeación, revisando el estado y avance de los diferentes planes y programas, sobre las metas y objetivos propuestos y proyectos de los procesos responsables de ejecutarlas, dejando registro en actas de reunión.</t>
  </si>
  <si>
    <t>Posibilidad de pérdida reputacional por hallazgos dejados en auditorias internas y externas debido a la desctualización o vacios en los procesos y procedimientos  de la Entidad conforme al marco normativo legal aplicable.</t>
  </si>
  <si>
    <t>Desctualización o vacios en los procesos y procedimientos  de la Entidad conforme al marco normativo legal aplicable.</t>
  </si>
  <si>
    <t>Jefe de la Oficina Asesora de Planeación, revisa los documentos en cuanto al cumplimiento de condiciones técnicas para actualización, cada vez que se reciba un documento para revisión, dejando registro en correos enviados a las Jefaturas.</t>
  </si>
  <si>
    <t>Jefe de la Oficina Asesora de planeación, verifica el resultado para la actualización del modelo de operación por procesos y realiza las solicitudes a través de correo electrónico de la gestión de la actualización a los líderes de procesos en forma cuatrimestral.</t>
  </si>
  <si>
    <t>Oficina Asesora de Planeación</t>
  </si>
  <si>
    <t>Gestión estratégica y planeación</t>
  </si>
  <si>
    <t>Posibilidad de efectos dañosos sobre recursos públicos por la sanción económica por la omisión por los jefes y coordinadores en la entrega y calidad de la información contable para la presentación oportuna de los estados financieros.</t>
  </si>
  <si>
    <t>Omisión por los Jefes y Coordinadores en la entrega y calidad de la información contable para la presentación oportuna de los estados financieros.</t>
  </si>
  <si>
    <t>Sanciones y multas por parte de los entes de control externos</t>
  </si>
  <si>
    <t>Actos de corrupción por la posibilidad de recibir o solicitar cualquier dadiva o beneficio a nombre propio o de terceros debido a la perdida de recursos en el manejo de la caja menor.</t>
  </si>
  <si>
    <t>Perdida de recursos en el manejo de la caja menor.</t>
  </si>
  <si>
    <t>Debido a la perdida de recursos en el manejo de la caja menor.</t>
  </si>
  <si>
    <t>Posibilidad de efectos dañosos sobre recursos públicos por pago de multas y sanciones interpuestos a la Entidad a causa de la omisión en las deducciones practicadas a las obligaciones para  presentación de los impuestos, tasas y contribuciones Nacionales, Distritales y Municipales.</t>
  </si>
  <si>
    <t>Omisión en las deducciones practicadas a las obligaciones para  presentación de los impuestos, tasas y contribuciones Nacionales, Distritales y Municipales.</t>
  </si>
  <si>
    <t>Perdida del patrimonio.
Hallazgos fiscales.</t>
  </si>
  <si>
    <t>Posibilidad de Pérdida reputacional por imposibilidad en el pago de  cuentas a contratistas debido a errores de la digitación de valores y no tomar el rubro afectando el valor de la ejecución real.</t>
  </si>
  <si>
    <t xml:space="preserve">Errores de la digitación de valores y no tomar el rubro </t>
  </si>
  <si>
    <t>No se reflejen los valores reales de la ejecución</t>
  </si>
  <si>
    <t xml:space="preserve">El coordinador del grupo de Contabilidad y Costos revisa y firma mensualmente los estados financieros dentro de las fechas establecidas por la Contaduría General de la Nación. </t>
  </si>
  <si>
    <t xml:space="preserve">El coordinador del grupo de Contabilidad y Costos, emite y socializa la circular de cierre contable con todas las dependencias de la entidad, así mismo se oficia para la presentación de la información, dejando registro en documento firmado y socializado. </t>
  </si>
  <si>
    <t>Responsable de la liquidación de impuestos nacional y responsable de la liquidación de impuestos municipales, revisar las fechas  para presentar de manera anticipada los impuestos dentro del calendario tributario de acuerdo a lo que publique cada Entidad responsable del recaudo, dejando el registro en la liquidación y soporte de pago en forma digital e impreso.</t>
  </si>
  <si>
    <t>El coordinador del grupo de Contabilidad y Costos y funcionario de presentación y liquidación de impuestos, revisan las fechas del calendario tributario y hace seguimiento a la labor de liquidación y presentación de impuestos , dejando registro en correo electrónico.</t>
  </si>
  <si>
    <t>El servidor público tributarista del grupo contabilidad y costos, revisar  las deducciones practicadas en las obligaciones para garantizar que las deducciones practicadas estén acorde al valor descontado al contratista, dejando registro con el visto bueno en la obligación generada de SIIF Nación II.</t>
  </si>
  <si>
    <t xml:space="preserve">Coordinador del Grupo Presupuesto, cotejar y verificar que los datos del documento coincidan con los soportes remitidos por dependencias solicitantes de registros presupuestales en forma diaria, dejando firma en el registro presupuestal. </t>
  </si>
  <si>
    <t>Gestión administrativa y financiera</t>
  </si>
  <si>
    <t>Grupo contabilidad y costos</t>
  </si>
  <si>
    <t>Subdirección administrativa y financiera</t>
  </si>
  <si>
    <t>Posibilidad de Pérdida reputacional por niveles baja percepción del clima laboral, debido a la baja participación en las actividades para su mejoramiento.</t>
  </si>
  <si>
    <t>Baja participación en las actividades para su mejoramiento.</t>
  </si>
  <si>
    <t>Pérdida de credibilidad y confianza en las políticas de talento humano.
Disminución en los resultados de los procesos a cargo del trabajador.</t>
  </si>
  <si>
    <t>Posibilidad de perdida reputacional por perdidas humanas en accidentes laborales debido a falta de procedimientos y controles en seguridad y salud en el trabajo.</t>
  </si>
  <si>
    <t>Debido a enfermedades laborales o muerte de servidores públicos en cumplimiento de las funciones.</t>
  </si>
  <si>
    <t>Posibilidad de Actos de corrupción por recibir o solicitar cualquier dadiva o beneficio a nombre propio o de terceros por el direccionamiento en la  vinculación de personal para el desempeño en la entidad.</t>
  </si>
  <si>
    <t>Por el direccionamiento en la  vinculación de personal para el desempeño en la entidad.</t>
  </si>
  <si>
    <t>Pérdida de credibilidad y confianza en las políticas de talento humano.
Investigaciones disciplinarias, administrativas, fiscales y penales.</t>
  </si>
  <si>
    <t>Posibilidad de efectos dañosos sobre los recursos públicos por causación de intereses, multa o sanciones debido a causa de la omisión en el pago dentro de los términos establecidos de la seguridad social y aportes a parafiscales o por omisión en las liquidaciones de nómina.</t>
  </si>
  <si>
    <t>Omisión en el pago dentro de los términos establecidos de la seguridad social y aportes a parafiscales o por omisión en las liquidaciones de nómina.</t>
  </si>
  <si>
    <t>Posibilidad de Pérdida reputacional por daño o perdida parcial y/o total del archivo de historias laborales debido a condiciones locativas inadecuadas  para su conservación.</t>
  </si>
  <si>
    <t>Condiciones locativas inadecuadas  para su conservación.</t>
  </si>
  <si>
    <t>Pérdida de credibilidad y confianza en las políticas de talento humano.
Perdida del acervo documental de la Entidad.</t>
  </si>
  <si>
    <t>Posibilidad de Pérdida reputacional por interrupción de procesos clave debido a deficiencia en la entrega del cargo, en la inducción y reinducción para la transfencia de conocimientos.</t>
  </si>
  <si>
    <t>Deficiencia en la entrega del cargo, en la inducción y reinducción para la transfencia de conocimientos.</t>
  </si>
  <si>
    <t>Pérdida de credibilidad y confianza en las políticas de talento humano.
Bajos resultados en cargos de los procesos de la Entidad, por desconocimiento de las funciones del cargo.
Afectación a los procesos impactando el objetivo de la coordinación.</t>
  </si>
  <si>
    <t>Coordinador del grupo talento humano verifica el estado del clima laboral aplicando la encuesta de clima laboral una vez al año dejando registro en el informe y acta de comité de gestión humana.</t>
  </si>
  <si>
    <t>El coordinador del grupo talento humano, reporta, investiga, registra y hace seguimiento a los accidentes laborales dejando el registro en las carpetas de historias laborales y ARL.</t>
  </si>
  <si>
    <t>Comité de gestión humana, verifica y aprueba las justificaciones remitidas por los jefes y coordinadores de cada dependencia de las necesidades de vinculación de personal dejando registro en actas de revisión.</t>
  </si>
  <si>
    <t xml:space="preserve">
El coordinador del grupo talento humano, verifica el método de liquidación e información contra las novedades ingresadas en el aplicativo de la entidad, dejando registro a través de correo electrónico.
</t>
  </si>
  <si>
    <t xml:space="preserve">El servidor público responsable del archivo de gestión del grupo Talento Humano, verifica que los documentos de las histórias laborales ubicados en archivo de gestión cumplan con las condiciones técnicas para la conservación del archivo. </t>
  </si>
  <si>
    <t xml:space="preserve">Coordinador o Jefatura de cada dependencia, verifica el cumplimiento de las condiciones de la entrega del cargo, dejando registro en acta de entrega.
</t>
  </si>
  <si>
    <t>Coordinador o Jefatura de cada dependencia verifica las actas de inducción de cada funcionario, cuando se cumplan los requisitos para su ejecución, dejando registro en actas.</t>
  </si>
  <si>
    <t>Gestión estratégica del talento humano</t>
  </si>
  <si>
    <t>Grupo talento humano</t>
  </si>
  <si>
    <r>
      <t xml:space="preserve">Pérdida de recursos públicos
Sanciones por el Ministerio del Trabajo
Investigaciones disciplinarias y fiscales
</t>
    </r>
    <r>
      <rPr>
        <sz val="40"/>
        <color rgb="FFFF0000"/>
        <rFont val="Calibri"/>
        <family val="2"/>
      </rPr>
      <t xml:space="preserve">
</t>
    </r>
    <r>
      <rPr>
        <sz val="40"/>
        <rFont val="Calibri"/>
        <family val="2"/>
      </rPr>
      <t xml:space="preserve">Quejas y reclamos.       </t>
    </r>
  </si>
  <si>
    <t>Posibilidad de perdida económica por detrimento patrimonial de los bienes de la Entidad por deterioro de las instalaciones de la Entidad o daño de vehículos por omision en su mantenimiento</t>
  </si>
  <si>
    <t>Omision en el  mantenimiento de instalaciones y vehículos</t>
  </si>
  <si>
    <t>Perdida de recursos publicos</t>
  </si>
  <si>
    <t>Posibilidad de efectos dañosos sobre recursos públicos por pago de multas y sanciones interpuestos  a FORPO a causa de la omisión en el pago de servicios publicos y administracion.</t>
  </si>
  <si>
    <t>Omisión en el pago de servicios publicos y administración.</t>
  </si>
  <si>
    <t>Perdidas económicas. 
Deterioro de materiales, insumos y suministros.</t>
  </si>
  <si>
    <t>Posibilidad de recibir o solicitar dádiva o beneficio a nombre propio o de terceros por peculado sobre los los bienes de consumo administrados en la ejecución de los contratos celebrados para suminstro de elementos de ferreteria, mantenimiento de vehículos y servicio de aseo en la Entidad.</t>
  </si>
  <si>
    <t>Peculado sobre los  bienes en la ejecución de los contratos celebrados para suministro de elementos de ferretería, mantenimiento de vehículos, servicio de aseo póliza de seguros para la Entidad.</t>
  </si>
  <si>
    <t xml:space="preserve">Investigaciones disciplinarias.
Demandas.
Hallazgos de los entes de controles con dictámenes fiscales.
Pérdida de credibilidad e imagen de la Entidad.
</t>
  </si>
  <si>
    <t>Jefe del grupo lógistica, realiza plan de mantenimiento correctivo y preventivo de las instalaciones y los vehiculos, desarrollando las debidas  contrataciones y los seguimientos oportunos, dejando registros en informes de seguimiento de manera trimestral.</t>
  </si>
  <si>
    <t>Jefe del grupo logística, suscribe las pólizas de todo riesgos en donde se incluyen las instalaciones y los vehículos, se realiza el seguimiento al proceso de contratación.</t>
  </si>
  <si>
    <t>El servidor público responsable de los servicios públicos de Logística revisa la emisión de las facturas mensualmente dentro de posibles fechas de emisión de la factura, realizando los comunicaciones oficiales correspondientes a las empresas de servicios públicos para su emisión, dejando registro en correos electrónicos.</t>
  </si>
  <si>
    <t>Gestión logística</t>
  </si>
  <si>
    <t>Grupo logística</t>
  </si>
  <si>
    <t>Posibilidad de pérdida económica por daño de materias primas, insumos productos terminados, activos fijos y otros bienes debido a debilidades en las condiciones de infraestructura de la bodega de almacenamiento.</t>
  </si>
  <si>
    <t>Ejecución y administración de procesos (pérdida económica)</t>
  </si>
  <si>
    <t>Debilidades en las condiciones de infraestructura de la bodega de almacenamiento.</t>
  </si>
  <si>
    <t>Pérdidas económicas.</t>
  </si>
  <si>
    <t>Actos de corrupción por la posibilidad de recibir o solicitar cualquier dádiva o beneficio a nombre propio o de terceros debido al hurto de bienes (materias primas, insumos, activos fijos y otros) en custodia o su transporte.</t>
  </si>
  <si>
    <t>Ejecución y administración de procesos (pérdida reputacional)</t>
  </si>
  <si>
    <t>Hurto de bienes (materias primas, insumos, activos fijos y otros) en custodia.
Hurto de bienes (materias primas, insumos, activos fijos y otros) en custodia en su transporte.</t>
  </si>
  <si>
    <t>Posibilidad de efectos dañosos sobre bienes públicos por castigo a los estados financieros debido a la omisión en el control sobre la  baja o nula rotación de materias primas e insumos.</t>
  </si>
  <si>
    <t>Omisión en el control sobre la  baja o nula rotación de materias primas e insumos.</t>
  </si>
  <si>
    <t xml:space="preserve">Pérdida económica
</t>
  </si>
  <si>
    <t>Coordinador del grupo almacén general, realiza revisión a las condiciones de almacenamiento y conservación de las  materias primas, insumos productos terminados, activos fijos y otros bienes, una vez a la semana.</t>
  </si>
  <si>
    <t>El servidor público de la bodega de almacén general, verifica  las cantidas y características de los bienes despachados y transportados de FUNZA a la SEDE FACON, cada vez que se requiera realizar un traslado entre las sedes, dejando registro en formato de transporte de mercancias.</t>
  </si>
  <si>
    <t>Coordinador del grupo almacén general, realiza verificación de los inventarios de baja o nula de acuerdo con informe del sistema INFORPO-ORACLE, en forma trimestral realizando informe al Subdirector Operativo y Director General, dejando registro en oficio de comunicación .</t>
  </si>
  <si>
    <t>Lider de bodega, realiza la revisión y conteo aleatorio de las materias primas, insumos productos terminados, activos fijos y otros bienes y comunica a la coordinación las novedades presentadas, en forma mensual, dejando registro en actas de inventario.</t>
  </si>
  <si>
    <t>Coordinador del grupo almacén general, realiza Inventarios aleatorios a las  materias primas, insumos productos terminados, activos fijos y otros bienes, en forma mensual, dejando registro en acta.</t>
  </si>
  <si>
    <t>Coordinador del grupo Almacén General, de manera preventiva realiza las coordinaciones para la verificación de las condiciones de los extintores, fumigación, funcionamiento de camaras de seguridad, con las dependencias responsables, condiciones de almacenamiento de productos quimicos, para preever afectaciones a los bienes almacenados, cuando se requiera, dejando registro en comunicaciones oficiales.</t>
  </si>
  <si>
    <t>Grupo Almacén General</t>
  </si>
  <si>
    <t>Posibilidad de pérdida reputacional por reiteraciones de pqrs de los grupos de valor debido a la respuesta imprecisa, inexistente o por fuera de términos de ley de las PQRSCF y derechos de petición.</t>
  </si>
  <si>
    <t>Respuesta imprecisa, inexistente o por fuera de términos de ley de las PQRS y derechos de petición.</t>
  </si>
  <si>
    <t>Perdida reputacional
Denuncias Demandas
Tutelas</t>
  </si>
  <si>
    <t>Posibilidad de recibir o solicitar cualquier dadiva o beneficio a nombre propio o de terceros por no realizar el debido trámite a queja, reclamo, derecho de petición o tutelas conforme a lo establecido en la Ley.</t>
  </si>
  <si>
    <t>Respuesta imprecisa o por fuera de términos de ley de las PQRS y derechos de petición.</t>
  </si>
  <si>
    <t>Servidor Público de PQRS, realiza el seguimiento a las preguntas, solicitudes, reclamos, sugerencias, derechos de petición, dejando registro en matriz de PQRS con el fin de mantener la información actualizada, en forma diaria.</t>
  </si>
  <si>
    <t>El coordinador del grupo gestión documental y atención al ciudadano, realiza seguimiento a los casos a vencer y vencidos y genera alertas en reunión con los implicados, los días lunes de cada semana, dejando registro en grabación por microsoft teams.</t>
  </si>
  <si>
    <t>Responsable de administrar las PQRSCF, cotejar o validar la información pendiente por respuesta en forma semanal los días viernes, dejando registro en correos electrónicos de alerta.</t>
  </si>
  <si>
    <t>Comité de CRETQIS, realiza sesiones con el fin de generar controles y acciones a las diferentes PQRSF, dejando registro en las actas del Comité</t>
  </si>
  <si>
    <t>Relacionamiento con grupos de valor</t>
  </si>
  <si>
    <t>Grupo gestión documental y atención al ciudadano</t>
  </si>
  <si>
    <t>Posibilidad de pérdida reputacional  por la no ejecución de recursos durante la vigencia debido a desconocimiento y demoras  en la elaboración y radicación de los  estudios y documentos previos (EDP) por parte de los dueños de la necesidad.</t>
  </si>
  <si>
    <t>Incumplimiento a los términos  establecidos en el plan anual de adquisiciones sin respuestas oportunas de los clientes internos y externos.</t>
  </si>
  <si>
    <t>Pérdida reputacional 
Baja ejecución presupuestal</t>
  </si>
  <si>
    <t>Posibilidad de efectos dañosos sobre recursos públicos que puedan declararse pasivos exigibles por falta de gestión de la reserva presupuestal.</t>
  </si>
  <si>
    <t>Falta de gestión de la reserva presupuestal.</t>
  </si>
  <si>
    <t>Posibilidad de pérdida reputacional y económica</t>
  </si>
  <si>
    <t>Actos de corrupción por la posibilidad de recibir o solicitar cualquier dadiva o beneficio a nombre propio o de terceros por causa de la manipulación u ocultamiento de información en cumplimiento de las responsabilidades del supervisor de los contratos con terceros.</t>
  </si>
  <si>
    <t>Manipulación u ocultamiento de información en cumplimiento de las responsabilidades del supervisor de los contratos con terceros.</t>
  </si>
  <si>
    <t>Demandas y fallos en contra de la entidad.</t>
  </si>
  <si>
    <t>Posibilidad de efecto dañoso sobre los recurso públicos por pago de multas impuestas por la autoridades a causa de la omisión en el cumplimiento de  las normas ambientales y de seguridad y salud en el trabajo en la ejecución de los contratos con terceros.</t>
  </si>
  <si>
    <t>Incumpliendo de  las normas ambientales y de seguridad y salud en el trabajo en la ejecución de los contratos con terceros.</t>
  </si>
  <si>
    <t xml:space="preserve">Posibilidad de pérdida reputacional 
</t>
  </si>
  <si>
    <t>Posibilidad de pérdida reputacional por sanciones impuestas por  incumplimiento en las normas legales para publicación de documentos en Colombia compra eficiente debido al desconocimiento en la normatividad establecida para tal fin.</t>
  </si>
  <si>
    <t>Desconocimiento en la normatividad establecida para tal fin.</t>
  </si>
  <si>
    <t xml:space="preserve">Posibilidad de pérdida reputacional </t>
  </si>
  <si>
    <t>Posibilidad de perdida reputacional por trámite de doble facturación debido a  falta de coordinación en la supervisión de los contratos para el trámite de facturas.</t>
  </si>
  <si>
    <t>falta de coordinación con la supervisión de los contratos.</t>
  </si>
  <si>
    <t>Actos de corrupción por la posibilidad de recibir o solicitar cualquier dadiva o beneficio a nombre propio o de terceros por causa de acciones de colusión, soborno tráfico de influencia, nepotismo o prevaricato en los procesos de contratación del Fondo Rotatorio de la Policía.</t>
  </si>
  <si>
    <t xml:space="preserve">Colusión, soborno tráfico de influencia, nepotismo o prevalicato en los procesos </t>
  </si>
  <si>
    <t>Investigaciones disciplinarias, demandas, perdida reputacional, perdida de recursos públicos.</t>
  </si>
  <si>
    <t>Coordinador grupo Adquisiciones y contratos, realiza seguimiento con su grupo de trabajo precontractual al plan anual de adquisiciones de manera semanal, dejando registro en Acta de reunión.</t>
  </si>
  <si>
    <t xml:space="preserve">Coordinador grupo Convenios y Contratos,( liquidaciones, seguimiento de informes, facturación) realiza seguimiento en los tres últimos trimestres del año, con los supervisores para saber la ejecución presupuestal de los contratos dejando registro en Acta de reunión. </t>
  </si>
  <si>
    <t>Coordinador grupo Adquisiciones y contratos, realizar sensibilizaciones a los supervisor  en cuanto a las  responsabilidades y compromisos de la supervisión, dejando acta de reunión.</t>
  </si>
  <si>
    <t xml:space="preserve">Coordinador grupo Convenios verificar que dentro de los informes de supervisión se incluyan  de manera  detallada el cumplimiento  del objeto contractual, dejando como registro en correo electrónico con observaciones al informe de supervisión . </t>
  </si>
  <si>
    <t>El Gerente de cada proceso verifica  el Instructivo para la actividad contractual de Bienes , servicios y obras con criterio sostenibles y de seguridad y salud en el trabajo del fondo rotatorio de la policía para definir en los estudios y documentos previos la normatividad  a exigir para  aplicar según la modalidad de contratación.</t>
  </si>
  <si>
    <t>Coordinador grupo adquisiciones y contratos, se realiza seguimiento a la publicación de los documentos en la  etapa contractual y poscontractual en la plataforma Colombia compra eficiente, estudios y documentos previos e Informes.</t>
  </si>
  <si>
    <t>Servidor público responsable de la recepción de la facturación del grupo convenios y contratos, verificar la documentación de acuerdo a los términos contractuales, dejando registro en matriz de Excel y libro de radicación.</t>
  </si>
  <si>
    <t>Servidor público responsable de la recepción de la facturación del grupo convenios y contratos, verifica en el sistema SIIF nación II que la factura se encuentre cargada, dejando registro en correo electrónico y matriz de Excel.</t>
  </si>
  <si>
    <t>El coordinador del grupo convenios y contratos, verifica que los comités técnicos jurídicos y económicos en los procesos de contratación diligencien el formato de declaración de conflictos de interés de los comités de contratación.</t>
  </si>
  <si>
    <t>Gestión de convenios y contratos</t>
  </si>
  <si>
    <t>Grupo convenios y contratos</t>
  </si>
  <si>
    <t>Posibilidad de perdida reputacional por baja imagen institucional debido a la falta de claridad en la información o información en forma errada o a destiempo en el contenido de las comunicaciones emitidas a través de los medios masivos.</t>
  </si>
  <si>
    <t>Posibilidad de perdida reputacional por incumplimiento en la ley 1712 de 2014 "Por medio de la cual se crea la Ley de Transparencia y del Derecho de Acceso a la Información" debido a que no existe la parametrización  para las responsabilidades de publicaciones, ubicación y tiempos sobre la información de la página WEB.</t>
  </si>
  <si>
    <t xml:space="preserve">Actos de corrupción por la posibilidad de recibir o solicitar cualquier dadiva o beneficio a nombre propio o de terceros por causa de la suplantación de identidad institucional en los canales de comunicación. </t>
  </si>
  <si>
    <t>Falta de claridad en la información o información errada o a destiempo en el contenido de las comunicaciones emitidas a través de los medios masivos.</t>
  </si>
  <si>
    <t>No existe la parametrización  para las responsabilidades de publicaciones, ubicación y tiempos sobre la información de la página WEB.</t>
  </si>
  <si>
    <t xml:space="preserve">Suplantación de identidad institucional en los canales de comunicación. </t>
  </si>
  <si>
    <t xml:space="preserve">Perdida reputacional, quejas y denuncias, demandas. </t>
  </si>
  <si>
    <t>Perdida reputacional, Hallazgos de la CGR, quejas y denuncias.</t>
  </si>
  <si>
    <t>Perdida reputacional, quejas y  denuncias.</t>
  </si>
  <si>
    <t xml:space="preserve">Coordinador del grupo Tecnologías de la Información y Comunicaciones, revisa el contenido de los mensajes y publicaciones que se van a difundir de los diferentes procesos cada vez que llegue una solicitud al grupo TIC. </t>
  </si>
  <si>
    <t>Coordinador del grupo Tecnologías de la Información y Comunicaciones, realiza la revisión del cumplimiento del índice de transparencia y acceso a la información ITA en forma semestral, dejando registro en acta de reunión y lista ed chequeo.</t>
  </si>
  <si>
    <t>Gestión de las comunicaciones</t>
  </si>
  <si>
    <r>
      <t xml:space="preserve">Jefe Oficina Asesora de Planeación y Coordinador grupo Adquisiciones y contratos, realizar el seguimiento al plan anual de adquisiciones en mesas de trabajo de manera </t>
    </r>
    <r>
      <rPr>
        <sz val="40"/>
        <rFont val="Calibri"/>
        <family val="2"/>
      </rPr>
      <t>mensual</t>
    </r>
    <r>
      <rPr>
        <sz val="40"/>
        <color theme="1"/>
        <rFont val="Calibri"/>
        <family val="2"/>
      </rPr>
      <t xml:space="preserve"> y se determinan acciones para su cumplimiento, dejando registro en Acta de reunión.</t>
    </r>
  </si>
  <si>
    <r>
      <t>Coordinador grupo Convenios  y Contratos,</t>
    </r>
    <r>
      <rPr>
        <sz val="40"/>
        <color theme="3" tint="0.39997558519241921"/>
        <rFont val="Calibri"/>
        <family val="2"/>
      </rPr>
      <t xml:space="preserve">  </t>
    </r>
    <r>
      <rPr>
        <sz val="40"/>
        <color theme="1"/>
        <rFont val="Calibri"/>
        <family val="2"/>
      </rPr>
      <t xml:space="preserve"> realizar sensibilización a los supervisores sobre  la responsabilidad y compromisos para la adecuada supervisión en la ejecución de los contratos dejando registro en Acta de reunión.</t>
    </r>
  </si>
  <si>
    <t>Posibilidad de perdida reputacional por sanciones o demandas debido a deterioro y perdida de documentación de los archivos de gestión, central, histórico.</t>
  </si>
  <si>
    <t>Posibilidad de perdida reputacional por quejas de los usuarios debido a la perdida de documentos en préstamo.</t>
  </si>
  <si>
    <t xml:space="preserve">Actos de corrupción por la posibilidad de recibir o solicitar cualquier dadiva o beneficio a nombre propio o de terceros por causa de un indebido acceso o hurto de información o documentos del archivo de gestión, central e histórico. </t>
  </si>
  <si>
    <t>Posibilidad de pérdida reputacional por quejas presentadas debido a pérdida de información en la radicación de ventanilla única.</t>
  </si>
  <si>
    <t>Perdida de documentación de los archivos de gestión, central, histórico.</t>
  </si>
  <si>
    <t>Perdida de documentos en préstamo</t>
  </si>
  <si>
    <t xml:space="preserve">
Indebido acceso o hurto de información o documentos del archivo gestión, central e histórico.</t>
  </si>
  <si>
    <t>Pérdida de información en la radicación de ventanilla única.</t>
  </si>
  <si>
    <t>Perdidas económicas. 
Perdida de información importante para la entidad.</t>
  </si>
  <si>
    <t>Multas, sanciones para la entidad y demandas</t>
  </si>
  <si>
    <t>Coordinador de Gestión Documental, se da cumplimiento a las unidades de conservación en estantería adecuada y cajas cumpliendo las disposiciones del archivo general de la nación, actas de revisión de las condiciones de almacenamiento de los documentos con inspección ocular y registro fotográfico.</t>
  </si>
  <si>
    <t>Responsable grupo gestión documental y atención al ciudadano, realiza el control del préstamo de documentos de carpetas a otras dependencias, dejando registro en la planilla de control de prestamos.</t>
  </si>
  <si>
    <t>Sistema de  cámaras de video, se revisan los videos verificando las actividades de los funcionarios por fuera de los procedimientos y rutinas, Informando a la Dirección General cualquier anomalía.</t>
  </si>
  <si>
    <t>Servidor Público de la ventanilla única, realiza el registro y  control de todos los documentos que ingresan a la entidad en forma diaria, dejando registro en el libro control de radicación.</t>
  </si>
  <si>
    <t>Coordinador de Gestión Documental realiza sensibilizaciones en temas relacionados con el manejo, organización, trasferencias, preservación de los documentos y buenas practicas, cada dos meses dejando registro en Actas de reunión.</t>
  </si>
  <si>
    <t>Servidor Público de la ventanilla única, realiza la entrega de los documentos a las dependencias, dejando registro en el formato control de registro entrega de documentos, en forma diaria.</t>
  </si>
  <si>
    <t>Gestión documental</t>
  </si>
  <si>
    <t>Posibilidad de perdida reputacional por incumplimiento a las entregas de productos al cliente debido a personal insuficiente y/o aprovisionamiento de materias primas.</t>
  </si>
  <si>
    <t>Posibilidad de afectación reputacional por superar el indice de producto no coforme del 5% debido a deficiencias en la objetividad para aplicar el control de  calidad.</t>
  </si>
  <si>
    <t>Posibilidad de recibir o solicitar cualquier dádiva o beneficio  a nombre propio o de terceros por robo o perdida de bienes o productos del proceso gestión productiva.</t>
  </si>
  <si>
    <t>Personal insuficiente y/o aprovisionamiento de materias primas.</t>
  </si>
  <si>
    <t>Deficiencias en la objetividad para aplicar el control de  calidad.</t>
  </si>
  <si>
    <t>Falta de la contratación para los mantenimientos preventivos y correctivos.</t>
  </si>
  <si>
    <t>Robo o perdida de bienes o productos del proceso gestión productiva.</t>
  </si>
  <si>
    <t>Incumplimiento de contrato interadministrativo con los clientes de la fábrica de confecciones.</t>
  </si>
  <si>
    <t>Generando paro de maquinaria y afectación en los tiempos de producción  de uniformes.</t>
  </si>
  <si>
    <t>Pérdidas económicas.
Pérdida de credibilidad e imagen de la Entidad.
Desbalances financieros.
Investigaciones disciplinarias y administrativas.</t>
  </si>
  <si>
    <t>El responsable de la Fábrica de Confecciones,  verifica el stock de materias primas e insumos y se realiza la solicitud de compras de a acuerdo a los contratos suscritos con el cliente, realizando requerimiento a través de oficio y son elaborados estudios y documentos previos.</t>
  </si>
  <si>
    <t>Los inspectores de calidad realizar verificación, seguimiento  y control a las operaciones de acuerdo a las documentos técnicos vigentes, dando las instrucciones para la solución de novedades, formato control en línea.</t>
  </si>
  <si>
    <t>EL líder de mantenimiento, analiza y revisa los indicadores del reporte diario de maquinaria y realiza el mantenimiento preventivo o correctivo a la maquinaria y equipos, dejando registro en el formato reporte diario de maquinaria.</t>
  </si>
  <si>
    <t>El líder de producción realiza las alertas de necesidades de personal a través de correo al inicio de la vigencia o cuando sea requerido, dejando registro en oficio y con autorización de la Dirección General.</t>
  </si>
  <si>
    <t>El líder de calidad e inpectores realiza la verificación del cumplimiento de las normas técnicas en las muestras de prototipos de productos, cuando hay un producto nuevo, acta de reunión con las novedades de la muestra.</t>
  </si>
  <si>
    <t>El líder de mantenimiento, realiza el diagnóstico de la maquinaria y equipos de la fábrica de confecciones según cronograma del plan de mantenimiento dejando registro en informe.</t>
  </si>
  <si>
    <t>El Director General de la Entidad, suscribe un contrato de suministro de materia prima con monto agotable o al vencimiento del plazo de ejecución, contrato suscrito.</t>
  </si>
  <si>
    <t>Los revisadores de producto terminado realizan la verificación, de los acabados de la prenda al 100% del producto terminado, formato control individual de producción.</t>
  </si>
  <si>
    <t>El supervisor de calidad, realiza un muestreo e inspección aleatoreo de las prendas  de acuerdo al documento técnico, formato control aleatoreo del producto terminado.</t>
  </si>
  <si>
    <t>Gestión productiva</t>
  </si>
  <si>
    <t>Fábrica de confecciones</t>
  </si>
  <si>
    <t xml:space="preserve">Posibilidad de perdida reputacional y económica por paro de maquinaria por encima del 5% debido a la falta de  contratación para los mantenimientos preventivos y correctivos de personal calificado y especializado para los equipos de alta prioridad. </t>
  </si>
  <si>
    <t>El líder de producción, supervisor de línea y los patinadores controlan y verifican la trazabilidad de los productos en proceso, se diligencia planilla control de producción en forma diaria con el tiquete de cada producto por cada orden de trabajo.</t>
  </si>
  <si>
    <t>Posibilidad de Pérdida reputacional por prescripción de la acción disciplinaria debido a la inactividad en el desarrollo de la investigación.</t>
  </si>
  <si>
    <t>Inactividad en el desarrollo de la investigación.</t>
  </si>
  <si>
    <t xml:space="preserve">Perdidas reputacional.
Sanciones disciplinarias para los responsables del proceso.
</t>
  </si>
  <si>
    <t>BAJA</t>
  </si>
  <si>
    <t>El coordinador del  grupo control disciplinario interno instrucción, revisan los términos y estado de las investigaciones dejando registro en el cuadro de expedientes GUIDI.</t>
  </si>
  <si>
    <t>El coordinador del  grupo Juzgamiento revisa las conductas y los téminos de las actuaciones desarrolladas en el proceso, dejando registro en la matriz de procesos juzgamiento.</t>
  </si>
  <si>
    <t>Aceptar</t>
  </si>
  <si>
    <t>Control ético y disciplinario</t>
  </si>
  <si>
    <t>Grupo control disciplinario interno juzgamiento y grupo instrucción disciplinaria</t>
  </si>
  <si>
    <t>Grupo central de cuentas, grupo tesorería.</t>
  </si>
  <si>
    <t>Seguridad digital</t>
  </si>
  <si>
    <t>Vigente a partir de: 30/10/2025</t>
  </si>
  <si>
    <t>Ejecución y administración de procesos (perdida económica).</t>
  </si>
  <si>
    <t>ACTIVO</t>
  </si>
  <si>
    <t>AMENAZAS</t>
  </si>
  <si>
    <t xml:space="preserve">VULNERABILIDAD  </t>
  </si>
  <si>
    <t xml:space="preserve">Aplicativos, Correo electronico
</t>
  </si>
  <si>
    <t xml:space="preserve">
Ataques de fuerza bruta, Malware, Phishing. 
</t>
  </si>
  <si>
    <t xml:space="preserve">
Contraseñas débiles, Software desactualizado.
</t>
  </si>
  <si>
    <t xml:space="preserve">A.9.4.3 Sistema de gestión de contraseñas 
</t>
  </si>
  <si>
    <t xml:space="preserve">A.9.2.2 Suministro de acceso de usuarios </t>
  </si>
  <si>
    <t>A.11.1.2 Controles de acceso fÍsico</t>
  </si>
  <si>
    <t>Servidores, NAS, Switches, Firewall (fÍsico).</t>
  </si>
  <si>
    <t>Fallas en  los discos duros, SSDs y demás componentes. por desgaste, errores mecánicos o problemas de firmware.
Fallo en los Componentes Internos</t>
  </si>
  <si>
    <t>Falta de mantenimiento preventivo y Correctivo.
Ausencia de soporte técnico del fabricante.</t>
  </si>
  <si>
    <t>A.11.2.4 Mantenimiento de equipos</t>
  </si>
  <si>
    <t>A.12.1.3 Gestión de capacidad</t>
  </si>
  <si>
    <t>Errores en el Firmware, Configuracion incorrecta.</t>
  </si>
  <si>
    <t xml:space="preserve">Bases de datos, SVE, Gestor documental.
</t>
  </si>
  <si>
    <t>Errores en el Software de Backup.
Configuración Incorrecta
Datos Corruptos</t>
  </si>
  <si>
    <t>Ausencia de servidores de respaldo</t>
  </si>
  <si>
    <t xml:space="preserve">A.12.1.1 Procedmientos de operaciones documentados. 
</t>
  </si>
  <si>
    <t>A.12.3.1 Respaldo de la Información.</t>
  </si>
  <si>
    <t>Falta de capacitación al personal.</t>
  </si>
  <si>
    <t>Falta de pruebas de restauración periódica</t>
  </si>
  <si>
    <t>Base de Datos,
 Directorio Activo
Correo Electronico</t>
  </si>
  <si>
    <t>Codigo malisioso 
Ransomware y Ataques de Extorsión.
Ataques DDoS</t>
  </si>
  <si>
    <t xml:space="preserve">Falta de aplicación de politicas del firewall. </t>
  </si>
  <si>
    <t>A.9.1.2 Acceso a redes y a servicios en red</t>
  </si>
  <si>
    <t>A.12.2.1 Controles contra codigos maliciosos.</t>
  </si>
  <si>
    <t>A.13.1.2 Seguridad en los servicios de red</t>
  </si>
  <si>
    <t>Ausencia de controles de acceso</t>
  </si>
  <si>
    <t>Falta de filtrado de trafico de datos</t>
  </si>
  <si>
    <t>Administrador Bases de datos.
Administrador de Aplicaciones</t>
  </si>
  <si>
    <t xml:space="preserve">Rotación del Personal.
Depender del conocimiento tácito. </t>
  </si>
  <si>
    <t>Ausencia de documentación y Gestión del Conocimiento</t>
  </si>
  <si>
    <t>A.8.2.3 Manejo de activos</t>
  </si>
  <si>
    <t>A.14.2.2 Procedimiento Control de Cambios.</t>
  </si>
  <si>
    <t>Falta de Planificación de Sucesión</t>
  </si>
  <si>
    <t>#</t>
  </si>
  <si>
    <t>Acceso no autorizado a un activo de información en la nube</t>
  </si>
  <si>
    <t>Fallos en el hardware del datacenter</t>
  </si>
  <si>
    <t>Información pérdida por fallas en la generación de respaldo y/o back up.</t>
  </si>
  <si>
    <t>Ataque cibernético</t>
  </si>
  <si>
    <t>Pérdida del conocimiento crítico</t>
  </si>
  <si>
    <t>CONTROL 4</t>
  </si>
  <si>
    <t>CONTROL 5</t>
  </si>
  <si>
    <t xml:space="preserve">Coordinador del grupo logística realiza la revista de vehículos en forma bimensual para ver el estado de los mismos y generando un acta de revista.
</t>
  </si>
  <si>
    <t>Coordinador del grupo Logística realiza el informe al cumplimiento del cronograma de mantenimiento de las instalaciones semestral, dejando registro en informe.</t>
  </si>
  <si>
    <t>MAPA DE RIESGOS DE CORRUPCIÓN FORPO 2025</t>
  </si>
  <si>
    <t>MAPA DE RIESGOS INSTITUCIONALES FORPO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</si>
</sst>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quot;$&quot;\ * #,##0.00_ ;_ &quot;$&quot;\ * \-#,##0.00_ ;_ &quot;$&quot;\ * &quot;-&quot;??_ ;_ @_ "/>
    <numFmt numFmtId="165" formatCode="_ [$€-2]\ * #,##0.00_ ;_ [$€-2]\ * \-#,##0.00_ ;_ [$€-2]\ * &quot;-&quot;??_ "/>
  </numFmts>
  <fonts count="34" x14ac:knownFonts="1">
    <font>
      <sz val="11"/>
      <color theme="1"/>
      <name val="Calibri"/>
      <family val="2"/>
      <scheme val="minor"/>
    </font>
    <font>
      <sz val="10"/>
      <name val="Arial"/>
      <family val="2"/>
    </font>
    <font>
      <sz val="10"/>
      <name val="Arial"/>
      <family val="2"/>
    </font>
    <font>
      <sz val="11"/>
      <color rgb="FF006100"/>
      <name val="Calibri"/>
      <family val="2"/>
      <scheme val="minor"/>
    </font>
    <font>
      <sz val="11"/>
      <color theme="1"/>
      <name val="Calibri"/>
      <family val="2"/>
      <scheme val="minor"/>
    </font>
    <font>
      <sz val="40"/>
      <color theme="1"/>
      <name val="Calibri"/>
      <family val="2"/>
      <scheme val="minor"/>
    </font>
    <font>
      <sz val="40"/>
      <color rgb="FF000000"/>
      <name val="Calibri"/>
      <family val="2"/>
      <scheme val="minor"/>
    </font>
    <font>
      <sz val="35"/>
      <color indexed="8"/>
      <name val="Calibri"/>
      <family val="2"/>
    </font>
    <font>
      <sz val="72"/>
      <color indexed="8"/>
      <name val="Calibri"/>
      <family val="2"/>
    </font>
    <font>
      <sz val="35"/>
      <name val="Calibri"/>
      <family val="2"/>
    </font>
    <font>
      <sz val="40"/>
      <color theme="1"/>
      <name val="Calibri"/>
      <family val="2"/>
    </font>
    <font>
      <sz val="40"/>
      <color rgb="FF000000"/>
      <name val="Calibri"/>
      <family val="2"/>
    </font>
    <font>
      <b/>
      <sz val="40"/>
      <color indexed="8"/>
      <name val="Calibri"/>
      <family val="2"/>
    </font>
    <font>
      <b/>
      <sz val="40"/>
      <color theme="1"/>
      <name val="Calibri"/>
      <family val="2"/>
    </font>
    <font>
      <sz val="40"/>
      <name val="Calibri"/>
      <family val="2"/>
    </font>
    <font>
      <sz val="40"/>
      <color rgb="FF00B050"/>
      <name val="Calibri"/>
      <family val="2"/>
    </font>
    <font>
      <b/>
      <sz val="40"/>
      <name val="Calibri"/>
      <family val="2"/>
    </font>
    <font>
      <sz val="40"/>
      <name val="Calibri"/>
      <family val="2"/>
      <scheme val="minor"/>
    </font>
    <font>
      <b/>
      <sz val="40"/>
      <color theme="1"/>
      <name val="Calibri"/>
      <family val="2"/>
      <scheme val="minor"/>
    </font>
    <font>
      <sz val="40"/>
      <color indexed="8"/>
      <name val="Calibri"/>
      <family val="2"/>
    </font>
    <font>
      <sz val="40"/>
      <name val="Arial"/>
      <family val="2"/>
    </font>
    <font>
      <b/>
      <sz val="40"/>
      <color rgb="FF000000"/>
      <name val="Calibri"/>
      <family val="2"/>
      <scheme val="minor"/>
    </font>
    <font>
      <sz val="40"/>
      <color rgb="FFFF0000"/>
      <name val="Calibri"/>
      <family val="2"/>
    </font>
    <font>
      <sz val="40"/>
      <color theme="3" tint="0.39997558519241921"/>
      <name val="Calibri"/>
      <family val="2"/>
    </font>
    <font>
      <sz val="40"/>
      <color theme="4"/>
      <name val="Calibri"/>
      <family val="2"/>
    </font>
    <font>
      <sz val="40"/>
      <color indexed="8"/>
      <name val="Calibri"/>
      <family val="2"/>
      <scheme val="minor"/>
    </font>
    <font>
      <sz val="35"/>
      <color theme="1"/>
      <name val="Calibri"/>
      <family val="2"/>
    </font>
    <font>
      <b/>
      <sz val="49"/>
      <color theme="1"/>
      <name val="Calibri"/>
      <family val="2"/>
      <scheme val="minor"/>
    </font>
    <font>
      <sz val="49"/>
      <color indexed="8"/>
      <name val="Calibri"/>
      <family val="2"/>
    </font>
    <font>
      <sz val="49"/>
      <color theme="1"/>
      <name val="Calibri"/>
      <family val="2"/>
      <scheme val="minor"/>
    </font>
    <font>
      <b/>
      <sz val="49"/>
      <name val="Calibri"/>
      <family val="2"/>
      <scheme val="minor"/>
    </font>
    <font>
      <sz val="49"/>
      <name val="Calibri"/>
      <family val="2"/>
      <scheme val="minor"/>
    </font>
    <font>
      <sz val="49"/>
      <color indexed="8"/>
      <name val="Calibri"/>
      <family val="2"/>
      <scheme val="minor"/>
    </font>
    <font>
      <b/>
      <sz val="49"/>
      <color indexed="8"/>
      <name val="Calibri"/>
      <family val="2"/>
      <scheme val="minor"/>
    </font>
  </fonts>
  <fills count="20">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bgColor rgb="FF000000"/>
      </patternFill>
    </fill>
    <fill>
      <patternFill patternType="solid">
        <fgColor rgb="FFFFFFFF"/>
        <bgColor rgb="FF000000"/>
      </patternFill>
    </fill>
    <fill>
      <patternFill patternType="solid">
        <fgColor rgb="FFF47914"/>
        <bgColor rgb="FF000000"/>
      </patternFill>
    </fill>
    <fill>
      <patternFill patternType="solid">
        <fgColor rgb="FFFFFF00"/>
        <bgColor rgb="FF000000"/>
      </patternFill>
    </fill>
    <fill>
      <patternFill patternType="solid">
        <fgColor theme="9" tint="-0.249977111117893"/>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9900"/>
        <bgColor indexed="64"/>
      </patternFill>
    </fill>
    <fill>
      <patternFill patternType="solid">
        <fgColor rgb="FFFF6600"/>
        <bgColor indexed="64"/>
      </patternFill>
    </fill>
    <fill>
      <patternFill patternType="solid">
        <fgColor theme="5"/>
        <bgColor indexed="64"/>
      </patternFill>
    </fill>
    <fill>
      <patternFill patternType="solid">
        <fgColor rgb="FFFF993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3" fillId="2" borderId="0" applyNumberFormat="0" applyBorder="0" applyAlignment="0" applyProtection="0"/>
    <xf numFmtId="0" fontId="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550">
    <xf numFmtId="0" fontId="0" fillId="0" borderId="0" xfId="0"/>
    <xf numFmtId="0" fontId="7" fillId="0" borderId="0" xfId="0" applyFont="1"/>
    <xf numFmtId="0" fontId="8" fillId="0" borderId="0" xfId="0" applyFont="1"/>
    <xf numFmtId="0" fontId="7" fillId="0" borderId="0" xfId="0" applyFont="1" applyAlignment="1">
      <alignment horizontal="center" vertical="center"/>
    </xf>
    <xf numFmtId="0" fontId="9" fillId="0" borderId="0" xfId="0" applyFont="1" applyAlignment="1">
      <alignment horizontal="center" vertical="center"/>
    </xf>
    <xf numFmtId="0" fontId="12" fillId="4" borderId="15" xfId="1" applyFont="1" applyFill="1" applyBorder="1" applyAlignment="1">
      <alignment horizontal="center" vertical="center" textRotation="90" wrapText="1"/>
    </xf>
    <xf numFmtId="0" fontId="13" fillId="4" borderId="15"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0" fillId="3" borderId="9" xfId="0" applyFont="1" applyFill="1" applyBorder="1" applyAlignment="1">
      <alignment horizontal="justify" vertical="center" wrapText="1"/>
    </xf>
    <xf numFmtId="0" fontId="10" fillId="3" borderId="9" xfId="0" applyFont="1" applyFill="1" applyBorder="1" applyAlignment="1">
      <alignment horizontal="left"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xf>
    <xf numFmtId="0" fontId="10" fillId="3" borderId="14" xfId="0" applyFont="1" applyFill="1" applyBorder="1" applyAlignment="1">
      <alignment horizontal="justify" vertical="center" wrapText="1"/>
    </xf>
    <xf numFmtId="0" fontId="10" fillId="3" borderId="14" xfId="0" applyFont="1" applyFill="1" applyBorder="1" applyAlignment="1">
      <alignment horizontal="left" vertical="center" wrapText="1"/>
    </xf>
    <xf numFmtId="0" fontId="12" fillId="3" borderId="1" xfId="1" applyFont="1" applyFill="1" applyBorder="1" applyAlignment="1">
      <alignment horizontal="center" vertical="center" wrapText="1"/>
    </xf>
    <xf numFmtId="0" fontId="14" fillId="0" borderId="15" xfId="0" applyFont="1" applyBorder="1" applyAlignment="1">
      <alignment horizontal="center" vertical="center"/>
    </xf>
    <xf numFmtId="0" fontId="10" fillId="3" borderId="4" xfId="0" applyFont="1" applyFill="1" applyBorder="1" applyAlignment="1">
      <alignment horizontal="justify" vertical="center" wrapText="1"/>
    </xf>
    <xf numFmtId="0" fontId="10" fillId="3" borderId="0" xfId="0" applyFont="1" applyFill="1" applyAlignment="1">
      <alignment horizontal="justify" vertical="center" wrapText="1"/>
    </xf>
    <xf numFmtId="0" fontId="10" fillId="3" borderId="5" xfId="0" applyFont="1" applyFill="1" applyBorder="1" applyAlignment="1">
      <alignment horizontal="justify" vertical="center" wrapText="1"/>
    </xf>
    <xf numFmtId="0" fontId="10" fillId="3" borderId="15" xfId="1" applyFont="1" applyFill="1" applyBorder="1" applyAlignment="1">
      <alignment horizontal="center" vertical="center" wrapText="1"/>
    </xf>
    <xf numFmtId="0" fontId="10" fillId="3" borderId="15" xfId="0" applyFont="1" applyFill="1" applyBorder="1" applyAlignment="1">
      <alignment horizontal="justify" vertical="center" wrapText="1"/>
    </xf>
    <xf numFmtId="9" fontId="11" fillId="5" borderId="15" xfId="0" applyNumberFormat="1" applyFont="1" applyFill="1" applyBorder="1" applyAlignment="1">
      <alignment horizontal="center" vertical="center"/>
    </xf>
    <xf numFmtId="0" fontId="13" fillId="3" borderId="15" xfId="1" applyFont="1" applyFill="1" applyBorder="1" applyAlignment="1">
      <alignment horizontal="center" vertical="center" textRotation="90" wrapText="1"/>
    </xf>
    <xf numFmtId="9" fontId="10" fillId="3" borderId="15" xfId="7" applyFont="1" applyFill="1" applyBorder="1" applyAlignment="1">
      <alignment horizontal="justify" vertical="center"/>
    </xf>
    <xf numFmtId="9" fontId="10" fillId="3" borderId="15" xfId="7"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4" xfId="0" applyFont="1" applyFill="1" applyBorder="1" applyAlignment="1">
      <alignment horizontal="justify" vertical="center"/>
    </xf>
    <xf numFmtId="0" fontId="10" fillId="3" borderId="0" xfId="0" applyFont="1" applyFill="1" applyAlignment="1">
      <alignment horizontal="justify" vertical="center"/>
    </xf>
    <xf numFmtId="0" fontId="10" fillId="3" borderId="5" xfId="0" applyFont="1" applyFill="1" applyBorder="1" applyAlignment="1">
      <alignment horizontal="justify" vertical="center"/>
    </xf>
    <xf numFmtId="9" fontId="11" fillId="6" borderId="15" xfId="0" applyNumberFormat="1" applyFont="1" applyFill="1" applyBorder="1" applyAlignment="1">
      <alignment horizontal="center" vertical="center"/>
    </xf>
    <xf numFmtId="0" fontId="14" fillId="3" borderId="15" xfId="0" applyFont="1" applyFill="1" applyBorder="1" applyAlignment="1">
      <alignment horizontal="center" vertical="center"/>
    </xf>
    <xf numFmtId="0" fontId="14" fillId="0" borderId="0" xfId="0" applyFont="1" applyAlignment="1">
      <alignment horizontal="center" vertical="center"/>
    </xf>
    <xf numFmtId="44" fontId="10" fillId="3" borderId="15" xfId="6" applyFont="1" applyFill="1" applyBorder="1" applyAlignment="1">
      <alignment horizontal="justify" vertical="center" wrapText="1"/>
    </xf>
    <xf numFmtId="9" fontId="10" fillId="3" borderId="15" xfId="7"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5" fillId="3" borderId="9" xfId="0" applyFont="1" applyFill="1" applyBorder="1" applyAlignment="1">
      <alignment horizontal="center" vertical="center" wrapText="1"/>
    </xf>
    <xf numFmtId="9" fontId="6" fillId="5" borderId="9" xfId="0" applyNumberFormat="1" applyFont="1" applyFill="1" applyBorder="1" applyAlignment="1">
      <alignment horizontal="center" vertical="center"/>
    </xf>
    <xf numFmtId="0" fontId="5" fillId="3" borderId="9" xfId="0" applyFont="1" applyFill="1" applyBorder="1" applyAlignment="1">
      <alignment horizontal="justify" vertical="center" wrapText="1"/>
    </xf>
    <xf numFmtId="0" fontId="17" fillId="0" borderId="14" xfId="0" applyFont="1" applyBorder="1" applyAlignment="1">
      <alignment horizontal="center" vertical="center"/>
    </xf>
    <xf numFmtId="0" fontId="5" fillId="3" borderId="6"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5" fillId="3" borderId="14" xfId="1"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9" fontId="6" fillId="5" borderId="14" xfId="0" applyNumberFormat="1" applyFont="1" applyFill="1" applyBorder="1" applyAlignment="1">
      <alignment horizontal="center" vertical="center"/>
    </xf>
    <xf numFmtId="0" fontId="18" fillId="3" borderId="14" xfId="1" applyFont="1" applyFill="1" applyBorder="1" applyAlignment="1">
      <alignment horizontal="center" vertical="center" textRotation="90" wrapText="1"/>
    </xf>
    <xf numFmtId="0" fontId="5" fillId="3" borderId="14" xfId="0" applyFont="1" applyFill="1" applyBorder="1" applyAlignment="1">
      <alignment horizontal="justify" vertical="center" wrapText="1"/>
    </xf>
    <xf numFmtId="0" fontId="17" fillId="0" borderId="15" xfId="0" applyFont="1" applyBorder="1" applyAlignment="1">
      <alignment horizontal="center" vertical="center"/>
    </xf>
    <xf numFmtId="0" fontId="5" fillId="3" borderId="4" xfId="0" applyFont="1" applyFill="1" applyBorder="1" applyAlignment="1">
      <alignment horizontal="justify" vertical="center" wrapText="1"/>
    </xf>
    <xf numFmtId="0" fontId="5" fillId="3" borderId="0" xfId="0" applyFont="1" applyFill="1" applyAlignment="1">
      <alignment horizontal="justify" vertical="center" wrapText="1"/>
    </xf>
    <xf numFmtId="0" fontId="5" fillId="3" borderId="5" xfId="0" applyFont="1" applyFill="1" applyBorder="1" applyAlignment="1">
      <alignment horizontal="justify" vertical="center" wrapText="1"/>
    </xf>
    <xf numFmtId="0" fontId="5" fillId="3" borderId="15" xfId="1"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15" xfId="0" applyFont="1" applyFill="1" applyBorder="1" applyAlignment="1">
      <alignment horizontal="center" vertical="center" wrapText="1"/>
    </xf>
    <xf numFmtId="9" fontId="6" fillId="5" borderId="15" xfId="0" applyNumberFormat="1" applyFont="1" applyFill="1" applyBorder="1" applyAlignment="1">
      <alignment horizontal="center" vertical="center"/>
    </xf>
    <xf numFmtId="0" fontId="18" fillId="3" borderId="15" xfId="1" applyFont="1" applyFill="1" applyBorder="1" applyAlignment="1">
      <alignment horizontal="center" vertical="center" textRotation="90" wrapText="1"/>
    </xf>
    <xf numFmtId="9" fontId="5" fillId="3" borderId="15" xfId="7" applyFont="1" applyFill="1" applyBorder="1" applyAlignment="1">
      <alignment horizontal="justify" vertical="center" wrapText="1"/>
    </xf>
    <xf numFmtId="0" fontId="5" fillId="3" borderId="15" xfId="0" applyFont="1" applyFill="1" applyBorder="1" applyAlignment="1">
      <alignment horizontal="justify" vertical="center" wrapText="1"/>
    </xf>
    <xf numFmtId="0" fontId="17" fillId="0" borderId="1" xfId="0" applyFont="1" applyBorder="1" applyAlignment="1">
      <alignment horizontal="center" vertical="center"/>
    </xf>
    <xf numFmtId="0" fontId="12" fillId="3" borderId="14" xfId="1" applyFont="1" applyFill="1" applyBorder="1" applyAlignment="1">
      <alignment horizontal="center" vertical="center" wrapText="1"/>
    </xf>
    <xf numFmtId="0" fontId="19" fillId="3" borderId="1" xfId="1" applyFont="1" applyFill="1" applyBorder="1" applyAlignment="1">
      <alignment horizontal="center" vertical="center" wrapText="1"/>
    </xf>
    <xf numFmtId="0" fontId="12" fillId="3" borderId="15" xfId="1" applyFont="1" applyFill="1" applyBorder="1" applyAlignment="1">
      <alignment horizontal="center" vertical="center" wrapText="1"/>
    </xf>
    <xf numFmtId="0" fontId="12" fillId="3" borderId="9" xfId="1" applyFont="1" applyFill="1" applyBorder="1" applyAlignment="1">
      <alignment horizontal="center" vertical="center" textRotation="90"/>
    </xf>
    <xf numFmtId="0" fontId="13" fillId="3" borderId="1" xfId="1" applyFont="1" applyFill="1" applyBorder="1" applyAlignment="1">
      <alignment horizontal="center" vertical="center" textRotation="90" wrapText="1"/>
    </xf>
    <xf numFmtId="0" fontId="10" fillId="3" borderId="1" xfId="0" applyFont="1" applyFill="1" applyBorder="1" applyAlignment="1">
      <alignment horizontal="center" vertical="center" wrapText="1"/>
    </xf>
    <xf numFmtId="9" fontId="11" fillId="5" borderId="1" xfId="0" applyNumberFormat="1" applyFont="1" applyFill="1" applyBorder="1" applyAlignment="1">
      <alignment horizontal="center" vertical="center"/>
    </xf>
    <xf numFmtId="9" fontId="10" fillId="3" borderId="1" xfId="7" applyFont="1" applyFill="1" applyBorder="1" applyAlignment="1">
      <alignment horizontal="center" vertical="center" wrapText="1"/>
    </xf>
    <xf numFmtId="0" fontId="20" fillId="0" borderId="1" xfId="0" applyFont="1" applyBorder="1" applyAlignment="1">
      <alignment horizontal="center" vertical="center"/>
    </xf>
    <xf numFmtId="0" fontId="10" fillId="3" borderId="1"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20" fillId="0" borderId="0" xfId="0" applyFont="1" applyAlignment="1">
      <alignment horizontal="center" vertical="center"/>
    </xf>
    <xf numFmtId="0" fontId="17" fillId="3" borderId="1" xfId="0" applyFont="1" applyFill="1" applyBorder="1" applyAlignment="1">
      <alignment horizontal="center" vertical="center"/>
    </xf>
    <xf numFmtId="9" fontId="5" fillId="3" borderId="15" xfId="7" applyFont="1" applyFill="1" applyBorder="1" applyAlignment="1">
      <alignment horizontal="center" vertical="center" wrapText="1"/>
    </xf>
    <xf numFmtId="0" fontId="17" fillId="3" borderId="11" xfId="0" applyFont="1" applyFill="1" applyBorder="1" applyAlignment="1">
      <alignment horizontal="center" vertical="center"/>
    </xf>
    <xf numFmtId="9" fontId="6" fillId="5" borderId="1" xfId="0" applyNumberFormat="1" applyFont="1" applyFill="1" applyBorder="1" applyAlignment="1">
      <alignment horizontal="center" vertical="center"/>
    </xf>
    <xf numFmtId="0" fontId="17" fillId="3" borderId="7" xfId="0" applyFont="1" applyFill="1" applyBorder="1" applyAlignment="1">
      <alignment horizontal="center" vertical="center"/>
    </xf>
    <xf numFmtId="0" fontId="18" fillId="8" borderId="15" xfId="1" applyFont="1" applyFill="1" applyBorder="1" applyAlignment="1">
      <alignment horizontal="center" vertical="center" textRotation="90" wrapText="1"/>
    </xf>
    <xf numFmtId="0" fontId="5" fillId="3" borderId="1" xfId="0" applyFont="1" applyFill="1" applyBorder="1" applyAlignment="1">
      <alignment horizontal="justify" vertical="center" wrapText="1"/>
    </xf>
    <xf numFmtId="0" fontId="5" fillId="3" borderId="1" xfId="1" applyFont="1" applyFill="1" applyBorder="1" applyAlignment="1">
      <alignment horizontal="center" vertical="center" wrapText="1"/>
    </xf>
    <xf numFmtId="0" fontId="18" fillId="6" borderId="14" xfId="1" applyFont="1" applyFill="1" applyBorder="1" applyAlignment="1">
      <alignment horizontal="center" vertical="center" textRotation="90" wrapText="1"/>
    </xf>
    <xf numFmtId="0" fontId="6" fillId="10" borderId="9" xfId="0" applyFont="1" applyFill="1" applyBorder="1" applyAlignment="1">
      <alignment horizontal="justify" vertical="center" wrapText="1"/>
    </xf>
    <xf numFmtId="0" fontId="6" fillId="10" borderId="15" xfId="0" applyFont="1" applyFill="1" applyBorder="1" applyAlignment="1">
      <alignment horizontal="justify" vertical="center" wrapText="1"/>
    </xf>
    <xf numFmtId="0" fontId="17" fillId="0" borderId="0" xfId="0" applyFont="1" applyAlignment="1">
      <alignment horizontal="center" vertical="center"/>
    </xf>
    <xf numFmtId="0" fontId="6" fillId="10" borderId="14" xfId="0" applyFont="1" applyFill="1" applyBorder="1" applyAlignment="1">
      <alignment horizontal="justify" vertical="center" wrapText="1"/>
    </xf>
    <xf numFmtId="0" fontId="11" fillId="5" borderId="4" xfId="0" applyFont="1" applyFill="1" applyBorder="1" applyAlignment="1">
      <alignment horizontal="justify" vertical="center" wrapText="1"/>
    </xf>
    <xf numFmtId="0" fontId="11" fillId="5" borderId="0" xfId="0" applyFont="1" applyFill="1" applyAlignment="1">
      <alignment horizontal="justify" vertical="center" wrapText="1"/>
    </xf>
    <xf numFmtId="0" fontId="11" fillId="5" borderId="5" xfId="0" applyFont="1" applyFill="1" applyBorder="1" applyAlignment="1">
      <alignment horizontal="justify" vertical="center" wrapText="1"/>
    </xf>
    <xf numFmtId="0" fontId="11" fillId="5" borderId="15" xfId="0" applyFont="1" applyFill="1" applyBorder="1" applyAlignment="1">
      <alignment horizontal="justify" vertical="center" wrapText="1"/>
    </xf>
    <xf numFmtId="9" fontId="11" fillId="5" borderId="15" xfId="0" applyNumberFormat="1" applyFont="1" applyFill="1" applyBorder="1" applyAlignment="1">
      <alignment horizontal="center" vertical="center" wrapText="1"/>
    </xf>
    <xf numFmtId="0" fontId="13" fillId="6" borderId="15" xfId="1" applyFont="1" applyFill="1" applyBorder="1" applyAlignment="1">
      <alignment horizontal="center" vertical="center" textRotation="90" wrapText="1"/>
    </xf>
    <xf numFmtId="0" fontId="11" fillId="5" borderId="15" xfId="0" applyFont="1" applyFill="1" applyBorder="1" applyAlignment="1">
      <alignment horizontal="center" vertical="center" wrapText="1"/>
    </xf>
    <xf numFmtId="0" fontId="11" fillId="5" borderId="15" xfId="0" applyFont="1" applyFill="1" applyBorder="1" applyAlignment="1">
      <alignment horizontal="center" vertical="center"/>
    </xf>
    <xf numFmtId="0" fontId="14" fillId="5" borderId="15" xfId="0" applyFont="1" applyFill="1" applyBorder="1" applyAlignment="1">
      <alignment horizontal="justify" vertical="center" wrapText="1"/>
    </xf>
    <xf numFmtId="10" fontId="11" fillId="5" borderId="15" xfId="0" applyNumberFormat="1" applyFont="1" applyFill="1" applyBorder="1" applyAlignment="1">
      <alignment horizontal="justify" vertical="center" wrapText="1"/>
    </xf>
    <xf numFmtId="0" fontId="11" fillId="5" borderId="15" xfId="0" applyFont="1" applyFill="1" applyBorder="1" applyAlignment="1">
      <alignment horizontal="left" vertical="center" wrapText="1"/>
    </xf>
    <xf numFmtId="9" fontId="14" fillId="3" borderId="9" xfId="0" applyNumberFormat="1" applyFont="1" applyFill="1" applyBorder="1" applyAlignment="1">
      <alignment horizontal="center" vertical="center"/>
    </xf>
    <xf numFmtId="9" fontId="14" fillId="3" borderId="15" xfId="0" applyNumberFormat="1" applyFont="1" applyFill="1" applyBorder="1" applyAlignment="1">
      <alignment horizontal="center" vertical="center"/>
    </xf>
    <xf numFmtId="0" fontId="14" fillId="3" borderId="14" xfId="0" applyFont="1" applyFill="1" applyBorder="1" applyAlignment="1">
      <alignment horizontal="center" vertical="center"/>
    </xf>
    <xf numFmtId="43" fontId="11" fillId="5" borderId="15" xfId="8" applyFont="1" applyFill="1" applyBorder="1" applyAlignment="1">
      <alignment horizontal="center" vertical="center"/>
    </xf>
    <xf numFmtId="9" fontId="11" fillId="5" borderId="15" xfId="7" applyFont="1" applyFill="1" applyBorder="1" applyAlignment="1">
      <alignment horizontal="justify" vertical="center" wrapText="1"/>
    </xf>
    <xf numFmtId="0" fontId="13" fillId="13" borderId="15" xfId="1" applyFont="1" applyFill="1" applyBorder="1" applyAlignment="1">
      <alignment horizontal="center" vertical="center" textRotation="90" wrapText="1"/>
    </xf>
    <xf numFmtId="0" fontId="14" fillId="3" borderId="15" xfId="0" applyFont="1" applyFill="1" applyBorder="1" applyAlignment="1">
      <alignment horizontal="justify" vertical="center" wrapText="1"/>
    </xf>
    <xf numFmtId="9" fontId="22" fillId="5" borderId="15" xfId="0" applyNumberFormat="1" applyFont="1" applyFill="1" applyBorder="1" applyAlignment="1">
      <alignment horizontal="center" vertical="center"/>
    </xf>
    <xf numFmtId="9" fontId="14" fillId="0" borderId="15" xfId="0" applyNumberFormat="1" applyFont="1" applyBorder="1" applyAlignment="1">
      <alignment horizontal="center" vertical="center"/>
    </xf>
    <xf numFmtId="9" fontId="11" fillId="0" borderId="15" xfId="0" applyNumberFormat="1" applyFont="1" applyBorder="1" applyAlignment="1">
      <alignment horizontal="center" vertical="center"/>
    </xf>
    <xf numFmtId="9" fontId="22" fillId="3" borderId="15" xfId="0" applyNumberFormat="1" applyFont="1" applyFill="1" applyBorder="1" applyAlignment="1">
      <alignment horizontal="center" vertical="center"/>
    </xf>
    <xf numFmtId="0" fontId="14" fillId="5" borderId="4" xfId="0" applyFont="1" applyFill="1" applyBorder="1" applyAlignment="1">
      <alignment horizontal="justify" vertical="center" wrapText="1"/>
    </xf>
    <xf numFmtId="0" fontId="14"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3" borderId="15" xfId="0" applyFont="1" applyFill="1" applyBorder="1" applyAlignment="1">
      <alignment horizontal="center" vertical="center" wrapText="1"/>
    </xf>
    <xf numFmtId="0" fontId="7" fillId="0" borderId="1" xfId="0" applyFont="1" applyBorder="1" applyAlignment="1">
      <alignment horizontal="center"/>
    </xf>
    <xf numFmtId="0" fontId="14" fillId="0" borderId="1" xfId="0" applyFont="1" applyBorder="1" applyAlignment="1">
      <alignment horizontal="center" vertical="center"/>
    </xf>
    <xf numFmtId="0" fontId="17" fillId="3"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5" xfId="0" applyFont="1" applyFill="1" applyBorder="1" applyAlignment="1">
      <alignment horizontal="justify" vertical="center"/>
    </xf>
    <xf numFmtId="0" fontId="5" fillId="0" borderId="15" xfId="0" applyFont="1" applyBorder="1" applyAlignment="1">
      <alignment horizontal="center" vertical="center"/>
    </xf>
    <xf numFmtId="0" fontId="19" fillId="0" borderId="0" xfId="0" applyFont="1"/>
    <xf numFmtId="0" fontId="19" fillId="0" borderId="1" xfId="0" applyFont="1" applyBorder="1" applyAlignment="1">
      <alignment horizontal="center" vertical="center"/>
    </xf>
    <xf numFmtId="0" fontId="19" fillId="0" borderId="9" xfId="0" applyFont="1" applyBorder="1"/>
    <xf numFmtId="0" fontId="19" fillId="0" borderId="15" xfId="0" applyFont="1" applyBorder="1"/>
    <xf numFmtId="0" fontId="19" fillId="0" borderId="14" xfId="0" applyFont="1" applyBorder="1"/>
    <xf numFmtId="0" fontId="5" fillId="3" borderId="0" xfId="0" applyFont="1" applyFill="1" applyAlignment="1">
      <alignment horizontal="center" vertical="center"/>
    </xf>
    <xf numFmtId="0" fontId="5" fillId="3" borderId="0" xfId="0" applyFont="1" applyFill="1" applyAlignment="1">
      <alignment horizontal="justify" vertical="center"/>
    </xf>
    <xf numFmtId="2" fontId="6" fillId="5" borderId="15" xfId="0" applyNumberFormat="1" applyFont="1" applyFill="1" applyBorder="1" applyAlignment="1">
      <alignment horizontal="center" vertical="center"/>
    </xf>
    <xf numFmtId="0" fontId="18" fillId="3" borderId="1" xfId="1" applyFont="1" applyFill="1" applyBorder="1" applyAlignment="1">
      <alignment horizontal="center" vertical="center" textRotation="90" wrapText="1"/>
    </xf>
    <xf numFmtId="0" fontId="5" fillId="3" borderId="1" xfId="0" applyFont="1" applyFill="1" applyBorder="1" applyAlignment="1">
      <alignment horizontal="center" vertical="center" wrapText="1"/>
    </xf>
    <xf numFmtId="0" fontId="7" fillId="0" borderId="1" xfId="0" applyFont="1" applyBorder="1"/>
    <xf numFmtId="10" fontId="5" fillId="3" borderId="15" xfId="0" applyNumberFormat="1" applyFont="1" applyFill="1" applyBorder="1" applyAlignment="1">
      <alignment horizontal="justify" vertical="center" wrapText="1"/>
    </xf>
    <xf numFmtId="10" fontId="5" fillId="3" borderId="1" xfId="0" applyNumberFormat="1" applyFont="1" applyFill="1" applyBorder="1" applyAlignment="1">
      <alignment horizontal="justify" vertical="center" wrapText="1"/>
    </xf>
    <xf numFmtId="0" fontId="19" fillId="0" borderId="1" xfId="0" applyFont="1" applyBorder="1"/>
    <xf numFmtId="0" fontId="19" fillId="0" borderId="1" xfId="0" applyFont="1" applyBorder="1" applyAlignment="1">
      <alignment horizontal="justify" vertical="center"/>
    </xf>
    <xf numFmtId="0" fontId="19" fillId="0" borderId="9" xfId="0" applyFont="1" applyBorder="1" applyAlignment="1">
      <alignment horizontal="center" vertical="center"/>
    </xf>
    <xf numFmtId="0" fontId="19" fillId="0" borderId="9" xfId="0" applyFont="1" applyBorder="1" applyAlignment="1">
      <alignment horizontal="justify" vertical="center"/>
    </xf>
    <xf numFmtId="0" fontId="17" fillId="0" borderId="11" xfId="0" applyFont="1" applyBorder="1" applyAlignment="1">
      <alignment vertical="center"/>
    </xf>
    <xf numFmtId="41" fontId="6" fillId="5" borderId="0" xfId="8" applyNumberFormat="1" applyFont="1" applyFill="1" applyAlignment="1">
      <alignment horizontal="center" vertical="center"/>
    </xf>
    <xf numFmtId="9" fontId="6" fillId="5" borderId="0" xfId="0" applyNumberFormat="1" applyFont="1" applyFill="1" applyAlignment="1">
      <alignment horizontal="center" vertical="center"/>
    </xf>
    <xf numFmtId="0" fontId="18" fillId="3" borderId="0" xfId="1" applyFont="1" applyFill="1" applyBorder="1" applyAlignment="1">
      <alignment horizontal="center" vertical="center" textRotation="90" wrapText="1"/>
    </xf>
    <xf numFmtId="0" fontId="5" fillId="3" borderId="0" xfId="1" applyFont="1" applyFill="1" applyBorder="1" applyAlignment="1">
      <alignment horizontal="center" vertical="center" wrapText="1"/>
    </xf>
    <xf numFmtId="0" fontId="17" fillId="0" borderId="7" xfId="0" applyFont="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justify" vertical="center" wrapText="1"/>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12" fillId="0" borderId="0" xfId="0" applyFont="1"/>
    <xf numFmtId="14" fontId="19" fillId="3" borderId="0" xfId="0" applyNumberFormat="1" applyFont="1" applyFill="1" applyAlignment="1">
      <alignment horizontal="center" vertical="center"/>
    </xf>
    <xf numFmtId="0" fontId="12" fillId="4" borderId="1" xfId="1" applyFont="1" applyFill="1" applyBorder="1" applyAlignment="1">
      <alignment horizontal="center" vertical="center" textRotation="90"/>
    </xf>
    <xf numFmtId="0" fontId="19" fillId="0" borderId="0" xfId="0" applyFont="1" applyAlignment="1">
      <alignment horizontal="center" vertical="center"/>
    </xf>
    <xf numFmtId="0" fontId="5" fillId="3" borderId="0" xfId="0" applyFont="1" applyFill="1" applyAlignment="1">
      <alignment horizontal="center" vertical="center" wrapText="1"/>
    </xf>
    <xf numFmtId="10" fontId="10" fillId="3" borderId="1" xfId="0" applyNumberFormat="1" applyFont="1" applyFill="1" applyBorder="1" applyAlignment="1">
      <alignment horizontal="justify" vertical="center" wrapText="1"/>
    </xf>
    <xf numFmtId="0" fontId="14" fillId="3" borderId="1" xfId="1" applyFont="1" applyFill="1" applyBorder="1" applyAlignment="1">
      <alignment horizontal="center" vertical="center" wrapText="1"/>
    </xf>
    <xf numFmtId="10" fontId="10" fillId="14" borderId="1" xfId="0" applyNumberFormat="1" applyFont="1" applyFill="1" applyBorder="1" applyAlignment="1">
      <alignment horizontal="justify" vertical="center" wrapText="1"/>
    </xf>
    <xf numFmtId="0" fontId="19" fillId="0" borderId="0" xfId="0" applyFont="1" applyAlignment="1">
      <alignment horizontal="center"/>
    </xf>
    <xf numFmtId="0" fontId="25" fillId="0" borderId="1" xfId="0" applyFont="1" applyBorder="1" applyAlignment="1">
      <alignment horizontal="justify" vertical="center"/>
    </xf>
    <xf numFmtId="0" fontId="25" fillId="0" borderId="0" xfId="0" applyFont="1"/>
    <xf numFmtId="0" fontId="25" fillId="0" borderId="0" xfId="0" applyFont="1" applyAlignment="1">
      <alignment horizontal="justify" vertical="center"/>
    </xf>
    <xf numFmtId="0" fontId="25" fillId="0" borderId="0" xfId="0" applyFont="1" applyAlignment="1">
      <alignment horizontal="center"/>
    </xf>
    <xf numFmtId="0" fontId="14" fillId="0" borderId="1" xfId="0" applyFont="1" applyBorder="1" applyAlignment="1">
      <alignment horizontal="justify" vertical="center"/>
    </xf>
    <xf numFmtId="0" fontId="14" fillId="3" borderId="1" xfId="0" applyFont="1" applyFill="1" applyBorder="1" applyAlignment="1">
      <alignment horizontal="center" vertical="center" wrapText="1"/>
    </xf>
    <xf numFmtId="9" fontId="14" fillId="3" borderId="1" xfId="0" applyNumberFormat="1" applyFont="1" applyFill="1" applyBorder="1" applyAlignment="1">
      <alignment horizontal="center" vertical="center"/>
    </xf>
    <xf numFmtId="0" fontId="14" fillId="3" borderId="4" xfId="0" applyFont="1" applyFill="1" applyBorder="1" applyAlignment="1">
      <alignment horizontal="justify" vertical="center" wrapText="1"/>
    </xf>
    <xf numFmtId="0" fontId="14" fillId="3" borderId="0" xfId="0" applyFont="1" applyFill="1" applyAlignment="1">
      <alignment horizontal="justify" vertical="center" wrapText="1"/>
    </xf>
    <xf numFmtId="0" fontId="14" fillId="3" borderId="5" xfId="0" applyFont="1" applyFill="1" applyBorder="1" applyAlignment="1">
      <alignment horizontal="justify" vertical="center" wrapText="1"/>
    </xf>
    <xf numFmtId="0" fontId="14" fillId="3" borderId="9"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4" fillId="0" borderId="1" xfId="0" applyFont="1" applyBorder="1"/>
    <xf numFmtId="0" fontId="14" fillId="3" borderId="15"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9" fillId="0" borderId="1" xfId="0" applyFont="1" applyBorder="1" applyAlignment="1">
      <alignment horizontal="center" vertical="center"/>
    </xf>
    <xf numFmtId="0" fontId="7" fillId="0" borderId="1" xfId="0" applyFont="1" applyBorder="1" applyAlignment="1">
      <alignment horizontal="justify" vertical="center"/>
    </xf>
    <xf numFmtId="0" fontId="19" fillId="0" borderId="9" xfId="0" applyFont="1" applyBorder="1" applyAlignment="1">
      <alignment horizontal="center"/>
    </xf>
    <xf numFmtId="0" fontId="19" fillId="0" borderId="15" xfId="0" applyFont="1" applyBorder="1" applyAlignment="1">
      <alignment horizontal="center"/>
    </xf>
    <xf numFmtId="0" fontId="19" fillId="0" borderId="14" xfId="0" applyFont="1" applyBorder="1" applyAlignment="1">
      <alignment horizontal="center"/>
    </xf>
    <xf numFmtId="9" fontId="6" fillId="5" borderId="1" xfId="0" applyNumberFormat="1" applyFont="1" applyFill="1" applyBorder="1" applyAlignment="1">
      <alignment horizontal="center" vertical="center"/>
    </xf>
    <xf numFmtId="0" fontId="18" fillId="3" borderId="1" xfId="1" applyFont="1" applyFill="1" applyBorder="1" applyAlignment="1">
      <alignment horizontal="center" vertical="center" textRotation="90" wrapText="1"/>
    </xf>
    <xf numFmtId="0" fontId="5" fillId="3" borderId="1" xfId="1" applyFont="1" applyFill="1" applyBorder="1" applyAlignment="1">
      <alignment horizontal="center" vertical="center" wrapText="1"/>
    </xf>
    <xf numFmtId="0" fontId="5" fillId="3" borderId="1" xfId="0" applyFont="1" applyFill="1" applyBorder="1" applyAlignment="1">
      <alignment horizontal="justify" vertical="center" wrapText="1"/>
    </xf>
    <xf numFmtId="0" fontId="14" fillId="0" borderId="1" xfId="0" applyFont="1" applyBorder="1" applyAlignment="1">
      <alignment horizontal="justify" vertical="center"/>
    </xf>
    <xf numFmtId="0" fontId="14" fillId="0" borderId="1" xfId="0" applyFont="1" applyBorder="1" applyAlignment="1">
      <alignment horizontal="center"/>
    </xf>
    <xf numFmtId="0" fontId="14" fillId="3" borderId="9" xfId="0" applyFont="1" applyFill="1" applyBorder="1" applyAlignment="1">
      <alignment horizontal="justify" vertical="center" wrapText="1"/>
    </xf>
    <xf numFmtId="0" fontId="14" fillId="3" borderId="15" xfId="0" applyFont="1" applyFill="1" applyBorder="1" applyAlignment="1">
      <alignment horizontal="justify" vertical="center" wrapText="1"/>
    </xf>
    <xf numFmtId="0" fontId="14" fillId="3" borderId="14" xfId="0" applyFont="1" applyFill="1" applyBorder="1" applyAlignment="1">
      <alignment horizontal="justify" vertical="center" wrapText="1"/>
    </xf>
    <xf numFmtId="0" fontId="14" fillId="0" borderId="9"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15" xfId="0" applyFont="1" applyBorder="1" applyAlignment="1">
      <alignment horizontal="justify" vertical="center" wrapText="1"/>
    </xf>
    <xf numFmtId="0" fontId="14" fillId="3" borderId="9"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1" xfId="1" applyFont="1" applyFill="1" applyBorder="1" applyAlignment="1">
      <alignment horizontal="center" vertical="center" wrapText="1"/>
    </xf>
    <xf numFmtId="9" fontId="14" fillId="3" borderId="1" xfId="0" applyNumberFormat="1" applyFont="1" applyFill="1" applyBorder="1" applyAlignment="1">
      <alignment horizontal="center" vertical="center"/>
    </xf>
    <xf numFmtId="9" fontId="14" fillId="3" borderId="9" xfId="0" applyNumberFormat="1" applyFont="1" applyFill="1" applyBorder="1" applyAlignment="1">
      <alignment horizontal="center" vertical="center"/>
    </xf>
    <xf numFmtId="9" fontId="14" fillId="3" borderId="15" xfId="0" applyNumberFormat="1" applyFont="1" applyFill="1" applyBorder="1" applyAlignment="1">
      <alignment horizontal="center" vertical="center"/>
    </xf>
    <xf numFmtId="0" fontId="14" fillId="3" borderId="12" xfId="0" applyFont="1" applyFill="1" applyBorder="1" applyAlignment="1">
      <alignment horizontal="justify" vertical="center" wrapText="1"/>
    </xf>
    <xf numFmtId="0" fontId="14" fillId="3" borderId="4" xfId="0" applyFont="1" applyFill="1" applyBorder="1" applyAlignment="1">
      <alignment horizontal="justify" vertical="center" wrapText="1"/>
    </xf>
    <xf numFmtId="0" fontId="14" fillId="3" borderId="6"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9" fontId="14" fillId="3" borderId="14" xfId="0" applyNumberFormat="1" applyFont="1" applyFill="1" applyBorder="1" applyAlignment="1">
      <alignment horizontal="center" vertical="center"/>
    </xf>
    <xf numFmtId="0" fontId="14" fillId="3" borderId="9"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8" xfId="0" applyFont="1" applyFill="1" applyBorder="1" applyAlignment="1">
      <alignment horizontal="justify" vertical="center" wrapText="1"/>
    </xf>
    <xf numFmtId="0" fontId="14" fillId="3" borderId="11" xfId="0" applyFont="1" applyFill="1" applyBorder="1" applyAlignment="1">
      <alignment horizontal="justify" vertical="center" wrapText="1"/>
    </xf>
    <xf numFmtId="0" fontId="14" fillId="3" borderId="0" xfId="0" applyFont="1" applyFill="1" applyAlignment="1">
      <alignment horizontal="justify" vertical="center" wrapText="1"/>
    </xf>
    <xf numFmtId="0" fontId="14" fillId="3" borderId="5"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14" fillId="3" borderId="7" xfId="0" applyFont="1" applyFill="1" applyBorder="1" applyAlignment="1">
      <alignment horizontal="justify" vertical="center" wrapText="1"/>
    </xf>
    <xf numFmtId="0" fontId="5" fillId="3" borderId="9"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9" xfId="0" applyFont="1" applyFill="1" applyBorder="1" applyAlignment="1">
      <alignment horizontal="justify" vertical="center" wrapText="1"/>
    </xf>
    <xf numFmtId="0" fontId="5" fillId="3" borderId="14" xfId="0" applyFont="1" applyFill="1" applyBorder="1" applyAlignment="1">
      <alignment horizontal="justify" vertical="center" wrapText="1"/>
    </xf>
    <xf numFmtId="9" fontId="6" fillId="5" borderId="9" xfId="0" applyNumberFormat="1" applyFont="1" applyFill="1" applyBorder="1" applyAlignment="1">
      <alignment horizontal="center" vertical="center"/>
    </xf>
    <xf numFmtId="9" fontId="6" fillId="5" borderId="14" xfId="0" applyNumberFormat="1" applyFont="1" applyFill="1" applyBorder="1" applyAlignment="1">
      <alignment horizontal="center" vertical="center"/>
    </xf>
    <xf numFmtId="0" fontId="18" fillId="3" borderId="9" xfId="1" applyFont="1" applyFill="1" applyBorder="1" applyAlignment="1">
      <alignment horizontal="center" vertical="center" textRotation="90" wrapText="1"/>
    </xf>
    <xf numFmtId="0" fontId="18" fillId="3" borderId="14" xfId="1" applyFont="1" applyFill="1" applyBorder="1" applyAlignment="1">
      <alignment horizontal="center" vertical="center" textRotation="90"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25" fillId="0" borderId="1" xfId="0" applyFont="1" applyBorder="1" applyAlignment="1">
      <alignment horizontal="justify" vertical="center"/>
    </xf>
    <xf numFmtId="0" fontId="5"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2"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6"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17" fillId="3" borderId="1" xfId="0" applyFont="1" applyFill="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horizontal="justify" vertical="center"/>
    </xf>
    <xf numFmtId="0" fontId="19" fillId="0" borderId="1" xfId="0" applyFont="1" applyBorder="1" applyAlignment="1">
      <alignment horizontal="center"/>
    </xf>
    <xf numFmtId="0" fontId="10" fillId="3" borderId="1" xfId="1"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3" fillId="3" borderId="1" xfId="1" applyFont="1" applyFill="1" applyBorder="1" applyAlignment="1">
      <alignment horizontal="center" vertical="center" textRotation="90" wrapText="1"/>
    </xf>
    <xf numFmtId="9" fontId="11" fillId="5" borderId="1" xfId="0" applyNumberFormat="1" applyFont="1" applyFill="1" applyBorder="1" applyAlignment="1">
      <alignment horizontal="center" vertical="center"/>
    </xf>
    <xf numFmtId="0" fontId="24" fillId="3" borderId="1" xfId="0" applyFont="1" applyFill="1" applyBorder="1" applyAlignment="1">
      <alignment horizontal="justify" vertical="center" wrapText="1"/>
    </xf>
    <xf numFmtId="0" fontId="14" fillId="0" borderId="1" xfId="0" applyFont="1" applyBorder="1" applyAlignment="1">
      <alignment horizontal="center" vertical="center"/>
    </xf>
    <xf numFmtId="0" fontId="5" fillId="3" borderId="1" xfId="0" applyFont="1" applyFill="1" applyBorder="1" applyAlignment="1">
      <alignment horizontal="left" vertical="center" wrapText="1"/>
    </xf>
    <xf numFmtId="0" fontId="5" fillId="3" borderId="15" xfId="1" applyFont="1" applyFill="1" applyBorder="1" applyAlignment="1">
      <alignment horizontal="center" vertical="center" wrapText="1"/>
    </xf>
    <xf numFmtId="0" fontId="5" fillId="3" borderId="15" xfId="0" applyFont="1" applyFill="1" applyBorder="1" applyAlignment="1">
      <alignment horizontal="justify" vertical="center" wrapText="1"/>
    </xf>
    <xf numFmtId="9" fontId="6" fillId="5" borderId="15" xfId="0" applyNumberFormat="1" applyFont="1" applyFill="1" applyBorder="1" applyAlignment="1">
      <alignment horizontal="center" vertical="center"/>
    </xf>
    <xf numFmtId="0" fontId="18" fillId="6" borderId="9" xfId="1" applyFont="1" applyFill="1" applyBorder="1" applyAlignment="1">
      <alignment horizontal="center" vertical="center" textRotation="90" wrapText="1"/>
    </xf>
    <xf numFmtId="0" fontId="18" fillId="6" borderId="15" xfId="1" applyFont="1" applyFill="1" applyBorder="1" applyAlignment="1">
      <alignment horizontal="center" vertical="center" textRotation="90" wrapText="1"/>
    </xf>
    <xf numFmtId="0" fontId="18" fillId="6" borderId="14" xfId="1" applyFont="1" applyFill="1" applyBorder="1" applyAlignment="1">
      <alignment horizontal="center" vertical="center" textRotation="90" wrapText="1"/>
    </xf>
    <xf numFmtId="0" fontId="18" fillId="3" borderId="15" xfId="1" applyFont="1" applyFill="1" applyBorder="1" applyAlignment="1">
      <alignment horizontal="center" vertical="center" textRotation="90" wrapText="1"/>
    </xf>
    <xf numFmtId="0" fontId="5" fillId="3" borderId="15"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5" fillId="3" borderId="12"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5" fillId="3" borderId="0" xfId="0" applyFont="1" applyFill="1" applyAlignment="1">
      <alignment horizontal="justify" vertical="center" wrapText="1"/>
    </xf>
    <xf numFmtId="0" fontId="5" fillId="3" borderId="5" xfId="0" applyFont="1" applyFill="1" applyBorder="1" applyAlignment="1">
      <alignment horizontal="justify" vertical="center" wrapText="1"/>
    </xf>
    <xf numFmtId="0" fontId="19" fillId="0" borderId="9" xfId="0" applyFont="1" applyBorder="1" applyAlignment="1">
      <alignment horizontal="center" vertical="center"/>
    </xf>
    <xf numFmtId="0" fontId="19" fillId="0" borderId="9" xfId="0" applyFont="1" applyBorder="1" applyAlignment="1">
      <alignment horizontal="justify" vertical="center"/>
    </xf>
    <xf numFmtId="9" fontId="6" fillId="3" borderId="9" xfId="0" applyNumberFormat="1" applyFont="1" applyFill="1" applyBorder="1" applyAlignment="1">
      <alignment horizontal="center" vertical="center"/>
    </xf>
    <xf numFmtId="9" fontId="6" fillId="3" borderId="15" xfId="0" applyNumberFormat="1" applyFont="1" applyFill="1" applyBorder="1" applyAlignment="1">
      <alignment horizontal="center" vertical="center"/>
    </xf>
    <xf numFmtId="9" fontId="6" fillId="3" borderId="14"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4" xfId="0" applyFont="1" applyFill="1" applyBorder="1" applyAlignment="1">
      <alignment horizontal="center" vertical="center"/>
    </xf>
    <xf numFmtId="0" fontId="14" fillId="0" borderId="9"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3" borderId="9" xfId="0" applyFont="1" applyFill="1" applyBorder="1" applyAlignment="1">
      <alignment horizontal="justify" vertical="center"/>
    </xf>
    <xf numFmtId="0" fontId="5" fillId="3" borderId="15" xfId="0" applyFont="1" applyFill="1" applyBorder="1" applyAlignment="1">
      <alignment horizontal="justify" vertical="center"/>
    </xf>
    <xf numFmtId="0" fontId="5" fillId="3" borderId="14" xfId="0" applyFont="1" applyFill="1" applyBorder="1" applyAlignment="1">
      <alignment horizontal="justify" vertical="center"/>
    </xf>
    <xf numFmtId="0" fontId="5" fillId="0" borderId="14" xfId="0" applyFont="1" applyBorder="1" applyAlignment="1">
      <alignment horizontal="justify" vertical="center"/>
    </xf>
    <xf numFmtId="0" fontId="5" fillId="3" borderId="1" xfId="0" applyFont="1" applyFill="1" applyBorder="1" applyAlignment="1">
      <alignment horizontal="justify"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4" xfId="0" applyFont="1" applyFill="1" applyBorder="1" applyAlignment="1">
      <alignment horizontal="center" vertical="center"/>
    </xf>
    <xf numFmtId="0" fontId="11" fillId="3" borderId="9" xfId="1" applyFont="1" applyFill="1" applyBorder="1" applyAlignment="1">
      <alignment horizontal="center" vertical="center" wrapText="1"/>
    </xf>
    <xf numFmtId="0" fontId="12" fillId="3" borderId="15"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5"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4" xfId="0" applyFont="1" applyFill="1" applyBorder="1" applyAlignment="1">
      <alignment horizontal="center" vertical="center"/>
    </xf>
    <xf numFmtId="0" fontId="14" fillId="5" borderId="9" xfId="0" applyFont="1" applyFill="1" applyBorder="1" applyAlignment="1">
      <alignment horizontal="justify" vertical="center" wrapText="1"/>
    </xf>
    <xf numFmtId="0" fontId="14" fillId="5" borderId="15" xfId="0" applyFont="1" applyFill="1" applyBorder="1" applyAlignment="1">
      <alignment horizontal="justify" vertical="center" wrapText="1"/>
    </xf>
    <xf numFmtId="0" fontId="11" fillId="5" borderId="9" xfId="0" applyFont="1" applyFill="1" applyBorder="1" applyAlignment="1">
      <alignment horizontal="justify" vertical="center" wrapText="1"/>
    </xf>
    <xf numFmtId="0" fontId="11" fillId="5" borderId="15" xfId="0" applyFont="1" applyFill="1" applyBorder="1" applyAlignment="1">
      <alignment horizontal="justify" vertical="center" wrapText="1"/>
    </xf>
    <xf numFmtId="0" fontId="11" fillId="5" borderId="14" xfId="0" applyFont="1" applyFill="1" applyBorder="1" applyAlignment="1">
      <alignment horizontal="justify" vertical="center" wrapText="1"/>
    </xf>
    <xf numFmtId="0" fontId="14" fillId="5" borderId="14" xfId="0" applyFont="1" applyFill="1" applyBorder="1" applyAlignment="1">
      <alignment horizontal="justify" vertical="center" wrapText="1"/>
    </xf>
    <xf numFmtId="9" fontId="11" fillId="5" borderId="9" xfId="0" applyNumberFormat="1" applyFont="1" applyFill="1" applyBorder="1" applyAlignment="1">
      <alignment horizontal="center" vertical="center" wrapText="1"/>
    </xf>
    <xf numFmtId="9" fontId="11" fillId="5" borderId="15" xfId="0" applyNumberFormat="1" applyFont="1" applyFill="1" applyBorder="1" applyAlignment="1">
      <alignment horizontal="center" vertical="center" wrapText="1"/>
    </xf>
    <xf numFmtId="9" fontId="11" fillId="5" borderId="9" xfId="0" applyNumberFormat="1" applyFont="1" applyFill="1" applyBorder="1" applyAlignment="1">
      <alignment horizontal="center" vertical="center"/>
    </xf>
    <xf numFmtId="9" fontId="11" fillId="5" borderId="15" xfId="0" applyNumberFormat="1" applyFont="1" applyFill="1" applyBorder="1" applyAlignment="1">
      <alignment horizontal="center" vertical="center"/>
    </xf>
    <xf numFmtId="9" fontId="11" fillId="5" borderId="14" xfId="0" applyNumberFormat="1" applyFont="1" applyFill="1" applyBorder="1" applyAlignment="1">
      <alignment horizontal="center" vertical="center"/>
    </xf>
    <xf numFmtId="0" fontId="13" fillId="3" borderId="9" xfId="1" applyFont="1" applyFill="1" applyBorder="1" applyAlignment="1">
      <alignment horizontal="center" vertical="center" textRotation="90" wrapText="1"/>
    </xf>
    <xf numFmtId="0" fontId="13" fillId="3" borderId="15" xfId="1" applyFont="1" applyFill="1" applyBorder="1" applyAlignment="1">
      <alignment horizontal="center" vertical="center" textRotation="90" wrapText="1"/>
    </xf>
    <xf numFmtId="0" fontId="13" fillId="3" borderId="14" xfId="1" applyFont="1" applyFill="1" applyBorder="1" applyAlignment="1">
      <alignment horizontal="center" vertical="center" textRotation="90" wrapText="1"/>
    </xf>
    <xf numFmtId="0" fontId="14" fillId="5" borderId="14" xfId="0" applyFont="1" applyFill="1" applyBorder="1" applyAlignment="1">
      <alignment horizontal="justify" vertical="center"/>
    </xf>
    <xf numFmtId="0" fontId="12" fillId="3" borderId="1" xfId="1" applyFont="1" applyFill="1" applyBorder="1" applyAlignment="1">
      <alignment horizontal="center" vertical="center" wrapText="1"/>
    </xf>
    <xf numFmtId="9" fontId="11" fillId="5" borderId="14" xfId="0" applyNumberFormat="1"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3" fillId="13" borderId="9" xfId="1" applyFont="1" applyFill="1" applyBorder="1" applyAlignment="1">
      <alignment horizontal="center" vertical="center" textRotation="90" wrapText="1"/>
    </xf>
    <xf numFmtId="0" fontId="13" fillId="13" borderId="15" xfId="1" applyFont="1" applyFill="1" applyBorder="1" applyAlignment="1">
      <alignment horizontal="center" vertical="center" textRotation="90" wrapText="1"/>
    </xf>
    <xf numFmtId="0" fontId="13" fillId="13" borderId="14" xfId="1" applyFont="1" applyFill="1" applyBorder="1" applyAlignment="1">
      <alignment horizontal="center" vertical="center" textRotation="90" wrapText="1"/>
    </xf>
    <xf numFmtId="9" fontId="14" fillId="0" borderId="9"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4" xfId="0" applyNumberFormat="1" applyFont="1" applyBorder="1" applyAlignment="1">
      <alignment horizontal="center" vertical="center"/>
    </xf>
    <xf numFmtId="9" fontId="11" fillId="0" borderId="9" xfId="0" applyNumberFormat="1" applyFont="1" applyBorder="1" applyAlignment="1">
      <alignment horizontal="center" vertical="center"/>
    </xf>
    <xf numFmtId="9" fontId="11" fillId="0" borderId="15" xfId="0" applyNumberFormat="1" applyFont="1" applyBorder="1" applyAlignment="1">
      <alignment horizontal="center" vertical="center"/>
    </xf>
    <xf numFmtId="9" fontId="11" fillId="0" borderId="14" xfId="0" applyNumberFormat="1" applyFont="1" applyBorder="1" applyAlignment="1">
      <alignment horizontal="center" vertical="center"/>
    </xf>
    <xf numFmtId="0" fontId="13" fillId="6" borderId="9" xfId="1" applyFont="1" applyFill="1" applyBorder="1" applyAlignment="1">
      <alignment horizontal="center" vertical="center" textRotation="90" wrapText="1"/>
    </xf>
    <xf numFmtId="0" fontId="13" fillId="6" borderId="15" xfId="1" applyFont="1" applyFill="1" applyBorder="1" applyAlignment="1">
      <alignment horizontal="center" vertical="center" textRotation="90" wrapText="1"/>
    </xf>
    <xf numFmtId="0" fontId="13" fillId="6" borderId="14" xfId="1" applyFont="1" applyFill="1" applyBorder="1" applyAlignment="1">
      <alignment horizontal="center" vertical="center" textRotation="90" wrapText="1"/>
    </xf>
    <xf numFmtId="0" fontId="11" fillId="5" borderId="9"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4" fillId="5" borderId="12" xfId="0" applyFont="1" applyFill="1" applyBorder="1" applyAlignment="1">
      <alignment horizontal="justify" vertical="center" wrapText="1"/>
    </xf>
    <xf numFmtId="0" fontId="14" fillId="5" borderId="8" xfId="0" applyFont="1" applyFill="1" applyBorder="1" applyAlignment="1">
      <alignment horizontal="justify" vertical="center" wrapText="1"/>
    </xf>
    <xf numFmtId="0" fontId="14" fillId="5" borderId="11"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4" fillId="5" borderId="7" xfId="0" applyFont="1" applyFill="1" applyBorder="1" applyAlignment="1">
      <alignment horizontal="justify" vertical="center" wrapText="1"/>
    </xf>
    <xf numFmtId="0" fontId="11" fillId="5" borderId="12" xfId="0" applyFont="1" applyFill="1" applyBorder="1" applyAlignment="1">
      <alignment horizontal="justify" vertical="center" wrapText="1"/>
    </xf>
    <xf numFmtId="0" fontId="11" fillId="5" borderId="8" xfId="0" applyFont="1" applyFill="1" applyBorder="1" applyAlignment="1">
      <alignment horizontal="justify" vertical="center" wrapText="1"/>
    </xf>
    <xf numFmtId="0" fontId="11" fillId="5" borderId="11" xfId="0" applyFont="1" applyFill="1" applyBorder="1" applyAlignment="1">
      <alignment horizontal="justify" vertical="center" wrapText="1"/>
    </xf>
    <xf numFmtId="0" fontId="11" fillId="5" borderId="4" xfId="0" applyFont="1" applyFill="1" applyBorder="1" applyAlignment="1">
      <alignment horizontal="justify" vertical="center" wrapText="1"/>
    </xf>
    <xf numFmtId="0" fontId="11" fillId="5" borderId="0" xfId="0" applyFont="1" applyFill="1" applyAlignment="1">
      <alignment horizontal="justify" vertical="center" wrapText="1"/>
    </xf>
    <xf numFmtId="0" fontId="11" fillId="5" borderId="5" xfId="0" applyFont="1" applyFill="1" applyBorder="1" applyAlignment="1">
      <alignment horizontal="justify" vertical="center" wrapText="1"/>
    </xf>
    <xf numFmtId="0" fontId="11" fillId="5" borderId="6" xfId="0" applyFont="1" applyFill="1" applyBorder="1" applyAlignment="1">
      <alignment horizontal="justify" vertical="center" wrapText="1"/>
    </xf>
    <xf numFmtId="0" fontId="11" fillId="5" borderId="2" xfId="0" applyFont="1" applyFill="1" applyBorder="1" applyAlignment="1">
      <alignment horizontal="justify" vertical="center" wrapText="1"/>
    </xf>
    <xf numFmtId="0" fontId="11" fillId="5" borderId="7" xfId="0" applyFont="1" applyFill="1" applyBorder="1" applyAlignment="1">
      <alignment horizontal="justify" vertical="center" wrapText="1"/>
    </xf>
    <xf numFmtId="0" fontId="14" fillId="5" borderId="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4" xfId="0" applyFont="1" applyFill="1" applyBorder="1" applyAlignment="1">
      <alignment horizontal="center" vertical="center" wrapText="1"/>
    </xf>
    <xf numFmtId="9" fontId="14" fillId="5" borderId="9" xfId="0" applyNumberFormat="1" applyFont="1" applyFill="1" applyBorder="1" applyAlignment="1">
      <alignment horizontal="center" vertical="center"/>
    </xf>
    <xf numFmtId="9" fontId="14" fillId="5" borderId="15" xfId="0" applyNumberFormat="1" applyFont="1" applyFill="1" applyBorder="1" applyAlignment="1">
      <alignment horizontal="center" vertical="center"/>
    </xf>
    <xf numFmtId="9" fontId="14" fillId="5" borderId="14" xfId="0" applyNumberFormat="1" applyFont="1" applyFill="1" applyBorder="1" applyAlignment="1">
      <alignment horizontal="center" vertical="center"/>
    </xf>
    <xf numFmtId="9" fontId="14" fillId="5" borderId="9" xfId="0" applyNumberFormat="1" applyFont="1" applyFill="1" applyBorder="1" applyAlignment="1">
      <alignment horizontal="center" vertical="center" wrapText="1"/>
    </xf>
    <xf numFmtId="9" fontId="14" fillId="5" borderId="15" xfId="0" applyNumberFormat="1" applyFont="1" applyFill="1" applyBorder="1" applyAlignment="1">
      <alignment horizontal="center" vertical="center" wrapText="1"/>
    </xf>
    <xf numFmtId="9" fontId="14" fillId="5" borderId="14" xfId="0" applyNumberFormat="1"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7" fillId="3" borderId="9" xfId="0" applyFont="1" applyFill="1" applyBorder="1" applyAlignment="1">
      <alignment horizontal="justify" vertical="center" wrapText="1"/>
    </xf>
    <xf numFmtId="0" fontId="17" fillId="3" borderId="14" xfId="0" applyFont="1" applyFill="1" applyBorder="1" applyAlignment="1">
      <alignment horizontal="justify" vertical="center" wrapText="1"/>
    </xf>
    <xf numFmtId="0" fontId="6" fillId="10" borderId="9"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9" xfId="0" applyFont="1" applyFill="1" applyBorder="1" applyAlignment="1">
      <alignment horizontal="justify" vertical="center" wrapText="1"/>
    </xf>
    <xf numFmtId="0" fontId="6" fillId="10" borderId="15" xfId="0" applyFont="1" applyFill="1" applyBorder="1" applyAlignment="1">
      <alignment horizontal="justify" vertical="center" wrapText="1"/>
    </xf>
    <xf numFmtId="0" fontId="6" fillId="10" borderId="14" xfId="0" applyFont="1" applyFill="1" applyBorder="1" applyAlignment="1">
      <alignment horizontal="justify" vertical="center" wrapText="1"/>
    </xf>
    <xf numFmtId="9" fontId="6" fillId="10" borderId="9" xfId="0" applyNumberFormat="1" applyFont="1" applyFill="1" applyBorder="1" applyAlignment="1">
      <alignment horizontal="center" vertical="center"/>
    </xf>
    <xf numFmtId="9" fontId="6" fillId="10" borderId="15" xfId="0" applyNumberFormat="1" applyFont="1" applyFill="1" applyBorder="1" applyAlignment="1">
      <alignment horizontal="center" vertical="center"/>
    </xf>
    <xf numFmtId="9" fontId="6" fillId="10" borderId="14" xfId="0" applyNumberFormat="1" applyFont="1" applyFill="1" applyBorder="1" applyAlignment="1">
      <alignment horizontal="center" vertical="center"/>
    </xf>
    <xf numFmtId="0" fontId="21" fillId="12" borderId="9" xfId="0" applyFont="1" applyFill="1" applyBorder="1" applyAlignment="1">
      <alignment horizontal="center" vertical="center" textRotation="90" wrapText="1"/>
    </xf>
    <xf numFmtId="0" fontId="21" fillId="12" borderId="15" xfId="0" applyFont="1" applyFill="1" applyBorder="1" applyAlignment="1">
      <alignment horizontal="center" vertical="center" textRotation="90" wrapText="1"/>
    </xf>
    <xf numFmtId="0" fontId="21" fillId="12" borderId="14" xfId="0" applyFont="1" applyFill="1" applyBorder="1" applyAlignment="1">
      <alignment horizontal="center" vertical="center" textRotation="90" wrapText="1"/>
    </xf>
    <xf numFmtId="9" fontId="5" fillId="3" borderId="9" xfId="7" applyFont="1" applyFill="1" applyBorder="1" applyAlignment="1">
      <alignment horizontal="center" vertical="center" wrapText="1"/>
    </xf>
    <xf numFmtId="9" fontId="5" fillId="3" borderId="15" xfId="7" applyFont="1" applyFill="1" applyBorder="1" applyAlignment="1">
      <alignment horizontal="center" vertical="center" wrapText="1"/>
    </xf>
    <xf numFmtId="9" fontId="5" fillId="3" borderId="14" xfId="7" applyFont="1" applyFill="1" applyBorder="1" applyAlignment="1">
      <alignment horizontal="center" vertical="center" wrapText="1"/>
    </xf>
    <xf numFmtId="0" fontId="17" fillId="9" borderId="1" xfId="0" applyFont="1" applyFill="1" applyBorder="1" applyAlignment="1">
      <alignment horizontal="center" vertical="center"/>
    </xf>
    <xf numFmtId="0" fontId="6" fillId="10" borderId="1" xfId="0" applyFont="1" applyFill="1" applyBorder="1" applyAlignment="1">
      <alignment horizontal="justify" vertical="center" wrapText="1"/>
    </xf>
    <xf numFmtId="0" fontId="6" fillId="10"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9" fontId="6" fillId="3" borderId="1" xfId="0" applyNumberFormat="1" applyFont="1" applyFill="1" applyBorder="1" applyAlignment="1">
      <alignment horizontal="center" vertical="center"/>
    </xf>
    <xf numFmtId="0" fontId="17" fillId="3" borderId="11"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7" xfId="0" applyFont="1" applyFill="1" applyBorder="1" applyAlignment="1">
      <alignment horizontal="center" vertical="center"/>
    </xf>
    <xf numFmtId="0" fontId="10"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10" fillId="3" borderId="12" xfId="0" applyFont="1" applyFill="1" applyBorder="1" applyAlignment="1">
      <alignment horizontal="justify" vertical="center" wrapText="1"/>
    </xf>
    <xf numFmtId="0" fontId="10" fillId="3" borderId="8" xfId="0" applyFont="1" applyFill="1" applyBorder="1" applyAlignment="1">
      <alignment horizontal="justify" vertical="center" wrapText="1"/>
    </xf>
    <xf numFmtId="0" fontId="10" fillId="3" borderId="11"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0" xfId="0" applyFont="1" applyFill="1" applyAlignment="1">
      <alignment horizontal="justify" vertical="center" wrapText="1"/>
    </xf>
    <xf numFmtId="0" fontId="10" fillId="3" borderId="5"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2" xfId="0" applyFont="1" applyFill="1" applyBorder="1" applyAlignment="1">
      <alignment horizontal="justify" vertical="center" wrapText="1"/>
    </xf>
    <xf numFmtId="0" fontId="10" fillId="3" borderId="7" xfId="0" applyFont="1" applyFill="1" applyBorder="1" applyAlignment="1">
      <alignment horizontal="justify" vertical="center" wrapText="1"/>
    </xf>
    <xf numFmtId="0" fontId="10" fillId="3" borderId="9"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9" xfId="0" applyFont="1" applyFill="1" applyBorder="1" applyAlignment="1">
      <alignment horizontal="justify" vertical="center" wrapText="1"/>
    </xf>
    <xf numFmtId="0" fontId="10" fillId="3" borderId="1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12" fillId="4" borderId="1" xfId="1" applyFont="1" applyFill="1" applyBorder="1" applyAlignment="1">
      <alignment horizontal="center" vertical="center" wrapText="1"/>
    </xf>
    <xf numFmtId="0" fontId="11" fillId="5" borderId="1" xfId="0" applyFont="1" applyFill="1" applyBorder="1" applyAlignment="1">
      <alignment horizontal="center" vertical="center"/>
    </xf>
    <xf numFmtId="0" fontId="16" fillId="0" borderId="9" xfId="0" applyFont="1" applyBorder="1" applyAlignment="1">
      <alignment horizontal="center" vertical="center"/>
    </xf>
    <xf numFmtId="0" fontId="16" fillId="0" borderId="14" xfId="0" applyFont="1" applyBorder="1" applyAlignment="1">
      <alignment horizontal="center" vertical="center"/>
    </xf>
    <xf numFmtId="9" fontId="10" fillId="5" borderId="1" xfId="0" applyNumberFormat="1" applyFont="1" applyFill="1" applyBorder="1" applyAlignment="1">
      <alignment horizontal="center" vertical="center"/>
    </xf>
    <xf numFmtId="0" fontId="10" fillId="3" borderId="9"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4" fillId="0" borderId="14" xfId="0" applyFont="1" applyBorder="1" applyAlignment="1">
      <alignment horizontal="center" vertical="center"/>
    </xf>
    <xf numFmtId="0" fontId="10" fillId="3" borderId="12" xfId="0" applyFont="1" applyFill="1" applyBorder="1" applyAlignment="1">
      <alignment horizontal="justify" vertical="center"/>
    </xf>
    <xf numFmtId="0" fontId="10" fillId="3" borderId="8" xfId="0" applyFont="1" applyFill="1" applyBorder="1" applyAlignment="1">
      <alignment horizontal="justify" vertical="center"/>
    </xf>
    <xf numFmtId="0" fontId="10" fillId="3" borderId="11" xfId="0" applyFont="1" applyFill="1" applyBorder="1" applyAlignment="1">
      <alignment horizontal="justify" vertical="center"/>
    </xf>
    <xf numFmtId="0" fontId="10" fillId="3" borderId="6" xfId="0" applyFont="1" applyFill="1" applyBorder="1" applyAlignment="1">
      <alignment horizontal="justify" vertical="center"/>
    </xf>
    <xf numFmtId="0" fontId="10" fillId="3" borderId="2" xfId="0" applyFont="1" applyFill="1" applyBorder="1" applyAlignment="1">
      <alignment horizontal="justify" vertical="center"/>
    </xf>
    <xf numFmtId="0" fontId="10" fillId="3" borderId="7" xfId="0" applyFont="1" applyFill="1" applyBorder="1" applyAlignment="1">
      <alignment horizontal="justify" vertical="center"/>
    </xf>
    <xf numFmtId="9" fontId="11" fillId="3" borderId="9" xfId="0" applyNumberFormat="1" applyFont="1" applyFill="1" applyBorder="1" applyAlignment="1">
      <alignment horizontal="center" vertical="center"/>
    </xf>
    <xf numFmtId="9" fontId="11" fillId="3" borderId="14" xfId="0" applyNumberFormat="1" applyFont="1" applyFill="1" applyBorder="1" applyAlignment="1">
      <alignment horizontal="center" vertical="center"/>
    </xf>
    <xf numFmtId="0" fontId="12" fillId="3" borderId="12"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2" fillId="4" borderId="1"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13"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4" borderId="3"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10"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13" xfId="0" applyFont="1" applyFill="1" applyBorder="1" applyAlignment="1">
      <alignment horizontal="center" vertical="center"/>
    </xf>
    <xf numFmtId="0" fontId="25" fillId="0" borderId="9" xfId="0" applyFont="1" applyBorder="1" applyAlignment="1">
      <alignment horizontal="center"/>
    </xf>
    <xf numFmtId="0" fontId="25" fillId="0" borderId="14" xfId="0" applyFont="1" applyBorder="1" applyAlignment="1">
      <alignment horizontal="center"/>
    </xf>
    <xf numFmtId="0" fontId="13" fillId="3" borderId="1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7" fillId="0" borderId="9" xfId="0" applyFont="1" applyBorder="1"/>
    <xf numFmtId="0" fontId="7" fillId="0" borderId="15" xfId="0" applyFont="1" applyBorder="1"/>
    <xf numFmtId="0" fontId="7" fillId="0" borderId="14" xfId="0" applyFont="1" applyBorder="1"/>
    <xf numFmtId="0" fontId="19" fillId="0" borderId="14" xfId="0" applyFont="1" applyBorder="1" applyAlignment="1">
      <alignment horizontal="justify"/>
    </xf>
    <xf numFmtId="0" fontId="19" fillId="0" borderId="15" xfId="0" applyFont="1" applyBorder="1" applyAlignment="1">
      <alignment horizontal="justify"/>
    </xf>
    <xf numFmtId="0" fontId="19" fillId="0" borderId="0" xfId="0" applyFont="1" applyAlignment="1">
      <alignment horizontal="justify"/>
    </xf>
    <xf numFmtId="0" fontId="5" fillId="3" borderId="0" xfId="0" applyFont="1" applyFill="1" applyBorder="1" applyAlignment="1">
      <alignment horizontal="justify" vertical="center" wrapText="1"/>
    </xf>
    <xf numFmtId="0" fontId="25" fillId="0" borderId="0" xfId="0" applyFont="1" applyAlignment="1">
      <alignment horizontal="justify"/>
    </xf>
    <xf numFmtId="0" fontId="5" fillId="3" borderId="3" xfId="0" applyFont="1" applyFill="1" applyBorder="1" applyAlignment="1">
      <alignment horizontal="justify" vertical="center" wrapText="1"/>
    </xf>
    <xf numFmtId="0" fontId="5" fillId="3" borderId="13" xfId="0" applyFont="1" applyFill="1" applyBorder="1" applyAlignment="1">
      <alignment horizontal="justify" vertical="center" wrapText="1"/>
    </xf>
    <xf numFmtId="0" fontId="5" fillId="3" borderId="10" xfId="0" applyFont="1" applyFill="1" applyBorder="1" applyAlignment="1">
      <alignment horizontal="justify" vertical="center" wrapText="1"/>
    </xf>
    <xf numFmtId="0" fontId="7" fillId="0" borderId="1" xfId="0" applyFont="1" applyBorder="1" applyAlignment="1">
      <alignment horizontal="justify"/>
    </xf>
    <xf numFmtId="0" fontId="13" fillId="7" borderId="1" xfId="1" applyFont="1" applyFill="1" applyBorder="1" applyAlignment="1">
      <alignment horizontal="center" vertical="center" textRotation="90" wrapText="1"/>
    </xf>
    <xf numFmtId="0" fontId="18" fillId="7" borderId="9" xfId="1" applyFont="1" applyFill="1" applyBorder="1" applyAlignment="1">
      <alignment horizontal="center" vertical="center" textRotation="90" wrapText="1"/>
    </xf>
    <xf numFmtId="0" fontId="18" fillId="7" borderId="15" xfId="1" applyFont="1" applyFill="1" applyBorder="1" applyAlignment="1">
      <alignment horizontal="center" vertical="center" textRotation="90" wrapText="1"/>
    </xf>
    <xf numFmtId="0" fontId="18" fillId="7" borderId="14" xfId="1" applyFont="1" applyFill="1" applyBorder="1" applyAlignment="1">
      <alignment horizontal="center" vertical="center" textRotation="90" wrapText="1"/>
    </xf>
    <xf numFmtId="0" fontId="18" fillId="7" borderId="15" xfId="1" applyFont="1" applyFill="1" applyBorder="1" applyAlignment="1">
      <alignment horizontal="center" vertical="center" textRotation="90" wrapText="1"/>
    </xf>
    <xf numFmtId="0" fontId="18" fillId="7" borderId="1" xfId="1" applyFont="1" applyFill="1" applyBorder="1" applyAlignment="1">
      <alignment horizontal="center" vertical="center" textRotation="90" wrapText="1"/>
    </xf>
    <xf numFmtId="0" fontId="16" fillId="16" borderId="1" xfId="1" applyFont="1" applyFill="1" applyBorder="1" applyAlignment="1">
      <alignment horizontal="center" vertical="center" textRotation="90" wrapText="1"/>
    </xf>
    <xf numFmtId="0" fontId="16" fillId="16" borderId="1" xfId="1" applyFont="1" applyFill="1" applyBorder="1" applyAlignment="1">
      <alignment horizontal="center" vertical="center" textRotation="90" wrapText="1"/>
    </xf>
    <xf numFmtId="0" fontId="16" fillId="16" borderId="9" xfId="1" applyFont="1" applyFill="1" applyBorder="1" applyAlignment="1">
      <alignment horizontal="center" vertical="center" textRotation="90" wrapText="1"/>
    </xf>
    <xf numFmtId="0" fontId="18" fillId="16" borderId="9" xfId="1" applyFont="1" applyFill="1" applyBorder="1" applyAlignment="1">
      <alignment horizontal="center" vertical="center" textRotation="90" wrapText="1"/>
    </xf>
    <xf numFmtId="0" fontId="18" fillId="16" borderId="14" xfId="1" applyFont="1" applyFill="1" applyBorder="1" applyAlignment="1">
      <alignment horizontal="center" vertical="center" textRotation="90"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9" fillId="0" borderId="1" xfId="0" applyFont="1" applyBorder="1" applyAlignment="1">
      <alignment horizontal="center" vertical="center"/>
    </xf>
    <xf numFmtId="0" fontId="7" fillId="0" borderId="15" xfId="0" applyFont="1" applyBorder="1" applyAlignment="1">
      <alignment horizontal="center"/>
    </xf>
    <xf numFmtId="0" fontId="7" fillId="0" borderId="9" xfId="0" applyFont="1" applyBorder="1" applyAlignment="1">
      <alignment horizontal="center"/>
    </xf>
    <xf numFmtId="0" fontId="7" fillId="0" borderId="14" xfId="0" applyFont="1" applyBorder="1" applyAlignment="1">
      <alignment horizontal="center"/>
    </xf>
    <xf numFmtId="0" fontId="7" fillId="0" borderId="1" xfId="0" applyFont="1" applyBorder="1" applyAlignment="1">
      <alignment horizontal="center" vertical="center"/>
    </xf>
    <xf numFmtId="0" fontId="24" fillId="3" borderId="9" xfId="0" applyFont="1" applyFill="1" applyBorder="1" applyAlignment="1">
      <alignment horizontal="justify" vertical="center" wrapText="1"/>
    </xf>
    <xf numFmtId="0" fontId="24" fillId="3" borderId="14" xfId="0" applyFont="1" applyFill="1" applyBorder="1" applyAlignment="1">
      <alignment horizontal="justify" vertical="center" wrapText="1"/>
    </xf>
    <xf numFmtId="0" fontId="12" fillId="4" borderId="9"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18" fillId="11" borderId="9" xfId="0" applyFont="1" applyFill="1" applyBorder="1" applyAlignment="1">
      <alignment horizontal="center" vertical="center" textRotation="90" wrapText="1"/>
    </xf>
    <xf numFmtId="0" fontId="18" fillId="11" borderId="15" xfId="0" applyFont="1" applyFill="1" applyBorder="1" applyAlignment="1">
      <alignment horizontal="center" vertical="center" textRotation="90" wrapText="1"/>
    </xf>
    <xf numFmtId="0" fontId="18" fillId="11" borderId="14" xfId="0" applyFont="1" applyFill="1" applyBorder="1" applyAlignment="1">
      <alignment horizontal="center" vertical="center" textRotation="90" wrapText="1"/>
    </xf>
    <xf numFmtId="0" fontId="10" fillId="0" borderId="0" xfId="0" applyFont="1"/>
    <xf numFmtId="0" fontId="5" fillId="0" borderId="0" xfId="0" applyFont="1"/>
    <xf numFmtId="0" fontId="13" fillId="8" borderId="15" xfId="1" applyFont="1" applyFill="1" applyBorder="1" applyAlignment="1">
      <alignment horizontal="center" vertical="center" textRotation="90" wrapText="1"/>
    </xf>
    <xf numFmtId="0" fontId="13" fillId="8" borderId="9" xfId="1" applyFont="1" applyFill="1" applyBorder="1" applyAlignment="1">
      <alignment horizontal="center" vertical="center" textRotation="90" wrapText="1"/>
    </xf>
    <xf numFmtId="0" fontId="26" fillId="0" borderId="1" xfId="0" applyFont="1" applyBorder="1"/>
    <xf numFmtId="0" fontId="13" fillId="16" borderId="9" xfId="1" applyFont="1" applyFill="1" applyBorder="1" applyAlignment="1">
      <alignment horizontal="center" vertical="center" textRotation="90" wrapText="1"/>
    </xf>
    <xf numFmtId="0" fontId="13" fillId="16" borderId="15" xfId="1" applyFont="1" applyFill="1" applyBorder="1" applyAlignment="1">
      <alignment horizontal="center" vertical="center" textRotation="90" wrapText="1"/>
    </xf>
    <xf numFmtId="0" fontId="27" fillId="0" borderId="1" xfId="0" applyFont="1" applyBorder="1" applyAlignment="1">
      <alignment horizontal="center" vertical="center" textRotation="90"/>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7" fillId="3" borderId="1" xfId="0" applyFont="1" applyFill="1" applyBorder="1" applyAlignment="1">
      <alignment horizontal="center" vertical="center" textRotation="90"/>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textRotation="90"/>
    </xf>
    <xf numFmtId="10" fontId="29" fillId="0" borderId="1" xfId="0" applyNumberFormat="1" applyFont="1" applyBorder="1" applyAlignment="1">
      <alignment horizontal="center" vertical="center" wrapText="1"/>
    </xf>
    <xf numFmtId="0" fontId="27" fillId="0" borderId="1" xfId="0" applyFont="1" applyBorder="1" applyAlignment="1">
      <alignment horizontal="center" vertical="center" textRotation="90"/>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9" fillId="0" borderId="1" xfId="0" applyFont="1" applyBorder="1" applyAlignment="1">
      <alignment horizontal="justify" vertical="center"/>
    </xf>
    <xf numFmtId="0" fontId="27" fillId="18" borderId="1" xfId="0" applyFont="1" applyFill="1" applyBorder="1" applyAlignment="1">
      <alignment horizontal="center" vertical="center" textRotation="90"/>
    </xf>
    <xf numFmtId="0" fontId="29" fillId="3" borderId="1" xfId="0" applyFont="1" applyFill="1" applyBorder="1" applyAlignment="1">
      <alignment horizontal="justify" vertical="center" wrapText="1"/>
    </xf>
    <xf numFmtId="0" fontId="29" fillId="3" borderId="1" xfId="0" applyFont="1" applyFill="1" applyBorder="1" applyAlignment="1">
      <alignment horizontal="justify" vertical="center"/>
    </xf>
    <xf numFmtId="0" fontId="29" fillId="0" borderId="1" xfId="0" applyFont="1" applyBorder="1" applyAlignment="1">
      <alignment horizontal="justify" vertical="center" wrapText="1"/>
    </xf>
    <xf numFmtId="0" fontId="31" fillId="3" borderId="1" xfId="0" applyFont="1" applyFill="1" applyBorder="1" applyAlignment="1">
      <alignment horizontal="justify" vertical="center"/>
    </xf>
    <xf numFmtId="0" fontId="30" fillId="0" borderId="1" xfId="0" applyFont="1" applyBorder="1" applyAlignment="1">
      <alignment horizontal="center" vertical="center" textRotation="90"/>
    </xf>
    <xf numFmtId="0" fontId="31" fillId="3" borderId="1" xfId="0" applyFont="1" applyFill="1" applyBorder="1" applyAlignment="1">
      <alignment horizontal="center" vertical="center"/>
    </xf>
    <xf numFmtId="0" fontId="30" fillId="3" borderId="1" xfId="0" applyFont="1" applyFill="1" applyBorder="1" applyAlignment="1">
      <alignment horizontal="center" vertical="center" textRotation="90"/>
    </xf>
    <xf numFmtId="0" fontId="32" fillId="0" borderId="1" xfId="0" applyFont="1" applyBorder="1" applyAlignment="1">
      <alignment horizontal="center"/>
    </xf>
    <xf numFmtId="0" fontId="32" fillId="0" borderId="1" xfId="0" applyFont="1" applyBorder="1"/>
    <xf numFmtId="0" fontId="27" fillId="4" borderId="1"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14" xfId="0" applyFont="1" applyFill="1" applyBorder="1" applyAlignment="1">
      <alignment horizontal="center" vertical="center"/>
    </xf>
    <xf numFmtId="0" fontId="12" fillId="4" borderId="1" xfId="1" applyFont="1" applyFill="1" applyBorder="1" applyAlignment="1">
      <alignment horizontal="center" vertical="center" textRotation="90"/>
    </xf>
    <xf numFmtId="0" fontId="12" fillId="4" borderId="9" xfId="1" applyFont="1" applyFill="1" applyBorder="1" applyAlignment="1">
      <alignment horizontal="center" vertical="center" textRotation="90"/>
    </xf>
    <xf numFmtId="0" fontId="12" fillId="4" borderId="14" xfId="1" applyFont="1" applyFill="1" applyBorder="1" applyAlignment="1">
      <alignment horizontal="center" vertical="center" textRotation="90"/>
    </xf>
    <xf numFmtId="0" fontId="12" fillId="4" borderId="9" xfId="1" applyFont="1" applyFill="1" applyBorder="1" applyAlignment="1">
      <alignment horizontal="center" vertical="center" textRotation="90" wrapText="1"/>
    </xf>
    <xf numFmtId="0" fontId="12" fillId="4" borderId="15" xfId="1" applyFont="1" applyFill="1" applyBorder="1" applyAlignment="1">
      <alignment horizontal="center" vertical="center" textRotation="90" wrapText="1"/>
    </xf>
    <xf numFmtId="0" fontId="12" fillId="4" borderId="14" xfId="1" applyFont="1" applyFill="1" applyBorder="1" applyAlignment="1">
      <alignment horizontal="center" vertical="center" textRotation="90" wrapText="1"/>
    </xf>
    <xf numFmtId="9" fontId="29" fillId="3" borderId="1" xfId="0" applyNumberFormat="1" applyFont="1" applyFill="1" applyBorder="1" applyAlignment="1">
      <alignment horizontal="center" vertical="center"/>
    </xf>
    <xf numFmtId="0" fontId="29" fillId="3" borderId="1" xfId="0" applyFont="1" applyFill="1" applyBorder="1" applyAlignment="1">
      <alignment horizontal="center" vertical="center"/>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9" fontId="29" fillId="3" borderId="1" xfId="7" applyFont="1" applyFill="1" applyBorder="1" applyAlignment="1">
      <alignment horizontal="center" vertical="center"/>
    </xf>
    <xf numFmtId="9" fontId="29" fillId="3" borderId="1" xfId="7" applyFont="1" applyFill="1" applyBorder="1" applyAlignment="1">
      <alignment horizontal="center" vertical="center"/>
    </xf>
    <xf numFmtId="0" fontId="29" fillId="3" borderId="1" xfId="0" applyFont="1" applyFill="1" applyBorder="1" applyAlignment="1">
      <alignment horizontal="center" vertical="center"/>
    </xf>
    <xf numFmtId="9" fontId="31" fillId="3" borderId="1" xfId="7" applyFont="1" applyFill="1" applyBorder="1" applyAlignment="1">
      <alignment horizontal="center" vertical="center"/>
    </xf>
    <xf numFmtId="0" fontId="31" fillId="15" borderId="1" xfId="0" applyFont="1" applyFill="1" applyBorder="1" applyAlignment="1">
      <alignment horizontal="center" vertical="center"/>
    </xf>
    <xf numFmtId="0" fontId="31" fillId="18" borderId="1" xfId="0" applyFont="1" applyFill="1" applyBorder="1" applyAlignment="1">
      <alignment horizontal="center" vertical="center"/>
    </xf>
    <xf numFmtId="9" fontId="31" fillId="3" borderId="1" xfId="0" applyNumberFormat="1" applyFont="1" applyFill="1" applyBorder="1" applyAlignment="1">
      <alignment horizontal="center" vertical="center"/>
    </xf>
    <xf numFmtId="0" fontId="29" fillId="18" borderId="1" xfId="0" applyFont="1" applyFill="1" applyBorder="1" applyAlignment="1">
      <alignment horizontal="center" vertical="center"/>
    </xf>
    <xf numFmtId="0" fontId="28" fillId="0" borderId="1" xfId="0" applyFont="1" applyBorder="1" applyAlignment="1">
      <alignment horizontal="center" vertical="center"/>
    </xf>
    <xf numFmtId="0" fontId="30" fillId="0" borderId="9" xfId="0" applyFont="1" applyBorder="1" applyAlignment="1">
      <alignment horizontal="center" vertical="center" textRotation="90"/>
    </xf>
    <xf numFmtId="0" fontId="30" fillId="0" borderId="15" xfId="0" applyFont="1" applyBorder="1" applyAlignment="1">
      <alignment horizontal="center" vertical="center" textRotation="90"/>
    </xf>
    <xf numFmtId="0" fontId="30" fillId="0" borderId="14" xfId="0" applyFont="1" applyBorder="1" applyAlignment="1">
      <alignment horizontal="center" vertical="center" textRotation="90"/>
    </xf>
    <xf numFmtId="0" fontId="29" fillId="7" borderId="1" xfId="0" applyFont="1" applyFill="1" applyBorder="1" applyAlignment="1">
      <alignment horizontal="center" vertical="center" textRotation="90"/>
    </xf>
    <xf numFmtId="0" fontId="29" fillId="7" borderId="1" xfId="0" applyFont="1" applyFill="1" applyBorder="1" applyAlignment="1">
      <alignment horizontal="center" vertical="center" textRotation="90"/>
    </xf>
    <xf numFmtId="0" fontId="29" fillId="6" borderId="1" xfId="0" applyFont="1" applyFill="1" applyBorder="1" applyAlignment="1">
      <alignment horizontal="center" vertical="center" textRotation="90"/>
    </xf>
    <xf numFmtId="0" fontId="29" fillId="17" borderId="1" xfId="0" applyFont="1" applyFill="1" applyBorder="1" applyAlignment="1">
      <alignment horizontal="center" vertical="center" textRotation="90"/>
    </xf>
    <xf numFmtId="0" fontId="31" fillId="6" borderId="9" xfId="0" applyFont="1" applyFill="1" applyBorder="1" applyAlignment="1">
      <alignment horizontal="center" vertical="center" textRotation="90"/>
    </xf>
    <xf numFmtId="0" fontId="31" fillId="6" borderId="15" xfId="0" applyFont="1" applyFill="1" applyBorder="1" applyAlignment="1">
      <alignment horizontal="center" vertical="center" textRotation="90"/>
    </xf>
    <xf numFmtId="0" fontId="31" fillId="6" borderId="14" xfId="0" applyFont="1" applyFill="1" applyBorder="1" applyAlignment="1">
      <alignment horizontal="center" vertical="center" textRotation="90"/>
    </xf>
    <xf numFmtId="0" fontId="29" fillId="18" borderId="1" xfId="0" applyFont="1" applyFill="1" applyBorder="1" applyAlignment="1">
      <alignment horizontal="center" vertical="center" textRotation="90"/>
    </xf>
    <xf numFmtId="0" fontId="31" fillId="19" borderId="1" xfId="0" applyFont="1" applyFill="1" applyBorder="1" applyAlignment="1">
      <alignment horizontal="center" vertical="center" textRotation="90"/>
    </xf>
    <xf numFmtId="0" fontId="13" fillId="16" borderId="1" xfId="1" applyFont="1" applyFill="1" applyBorder="1" applyAlignment="1">
      <alignment horizontal="center" vertical="center" textRotation="90" wrapText="1"/>
    </xf>
    <xf numFmtId="0" fontId="12" fillId="3" borderId="0" xfId="0" applyFont="1" applyFill="1" applyBorder="1" applyAlignment="1">
      <alignment horizontal="center" vertical="center"/>
    </xf>
  </cellXfs>
  <cellStyles count="9">
    <cellStyle name="Bueno" xfId="1" builtinId="26"/>
    <cellStyle name="Euro" xfId="4" xr:uid="{00000000-0005-0000-0000-000001000000}"/>
    <cellStyle name="Millares" xfId="8" builtinId="3"/>
    <cellStyle name="Moneda" xfId="6" builtinId="4"/>
    <cellStyle name="Moneda 2" xfId="5" xr:uid="{00000000-0005-0000-0000-000002000000}"/>
    <cellStyle name="Normal" xfId="0" builtinId="0"/>
    <cellStyle name="Normal 2" xfId="2" xr:uid="{00000000-0005-0000-0000-000004000000}"/>
    <cellStyle name="Normal 3" xfId="3" xr:uid="{00000000-0005-0000-0000-000005000000}"/>
    <cellStyle name="Porcentaje" xfId="7" builtinId="5"/>
  </cellStyles>
  <dxfs count="456">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4762500</xdr:colOff>
      <xdr:row>0</xdr:row>
      <xdr:rowOff>114300</xdr:rowOff>
    </xdr:from>
    <xdr:to>
      <xdr:col>4</xdr:col>
      <xdr:colOff>857250</xdr:colOff>
      <xdr:row>3</xdr:row>
      <xdr:rowOff>1542568</xdr:rowOff>
    </xdr:to>
    <xdr:pic>
      <xdr:nvPicPr>
        <xdr:cNvPr id="6" name="Imagen 5">
          <a:extLst>
            <a:ext uri="{FF2B5EF4-FFF2-40B4-BE49-F238E27FC236}">
              <a16:creationId xmlns:a16="http://schemas.microsoft.com/office/drawing/2014/main" id="{1A8D93EC-A245-4F7C-92D9-5B4D99EDC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0" y="114300"/>
          <a:ext cx="3429000" cy="3428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3714750</xdr:colOff>
      <xdr:row>0</xdr:row>
      <xdr:rowOff>114300</xdr:rowOff>
    </xdr:from>
    <xdr:to>
      <xdr:col>3</xdr:col>
      <xdr:colOff>1238250</xdr:colOff>
      <xdr:row>3</xdr:row>
      <xdr:rowOff>1161622</xdr:rowOff>
    </xdr:to>
    <xdr:pic>
      <xdr:nvPicPr>
        <xdr:cNvPr id="2" name="Imagen 1">
          <a:extLst>
            <a:ext uri="{FF2B5EF4-FFF2-40B4-BE49-F238E27FC236}">
              <a16:creationId xmlns:a16="http://schemas.microsoft.com/office/drawing/2014/main" id="{DB20BF76-C73A-4CA8-948B-8A1A148281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114300"/>
          <a:ext cx="3048000" cy="30475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X176"/>
  <sheetViews>
    <sheetView showRuler="0" zoomScale="10" zoomScaleNormal="10" zoomScaleSheetLayoutView="10" zoomScalePageLayoutView="10" workbookViewId="0">
      <selection activeCell="B1" sqref="B1:F4"/>
    </sheetView>
  </sheetViews>
  <sheetFormatPr baseColWidth="10" defaultColWidth="11.5703125" defaultRowHeight="45.75" x14ac:dyDescent="0.7"/>
  <cols>
    <col min="1" max="1" width="11.5703125" style="1"/>
    <col min="2" max="2" width="76.7109375" style="1" customWidth="1"/>
    <col min="3" max="3" width="82.42578125" style="1" customWidth="1"/>
    <col min="4" max="4" width="27.7109375" style="1" customWidth="1"/>
    <col min="5" max="5" width="115.140625" style="1" customWidth="1"/>
    <col min="6" max="6" width="87" style="1" customWidth="1"/>
    <col min="7" max="7" width="69.85546875" style="1" customWidth="1"/>
    <col min="8" max="8" width="96.28515625" style="1" customWidth="1"/>
    <col min="9" max="9" width="120.85546875" style="1" customWidth="1"/>
    <col min="10" max="10" width="113.28515625" style="1" customWidth="1"/>
    <col min="11" max="11" width="37" style="1" customWidth="1"/>
    <col min="12" max="12" width="32.28515625" style="1" customWidth="1"/>
    <col min="13" max="13" width="26" style="1" customWidth="1"/>
    <col min="14" max="14" width="221.85546875" style="1" customWidth="1"/>
    <col min="15" max="15" width="205.140625" style="1" customWidth="1"/>
    <col min="16" max="16" width="168" style="1" customWidth="1"/>
    <col min="17" max="17" width="167.42578125" style="1" customWidth="1"/>
    <col min="18" max="18" width="0.28515625" style="1" customWidth="1"/>
    <col min="19" max="19" width="38.5703125" style="1" customWidth="1"/>
    <col min="20" max="20" width="45.85546875" style="1" customWidth="1"/>
    <col min="21" max="21" width="21.7109375" style="1" customWidth="1"/>
    <col min="22" max="22" width="49.7109375" style="1" customWidth="1"/>
    <col min="23" max="23" width="11.5703125" style="1"/>
    <col min="24" max="24" width="37.28515625" style="1" customWidth="1"/>
    <col min="25" max="16384" width="11.5703125" style="1"/>
  </cols>
  <sheetData>
    <row r="1" spans="2:24" ht="48.6" customHeight="1" x14ac:dyDescent="0.7">
      <c r="B1" s="240"/>
      <c r="C1" s="240"/>
      <c r="D1" s="240"/>
      <c r="E1" s="240"/>
      <c r="F1" s="240"/>
      <c r="G1" s="416" t="s">
        <v>332</v>
      </c>
      <c r="H1" s="417"/>
      <c r="I1" s="417"/>
      <c r="J1" s="417"/>
      <c r="K1" s="417"/>
      <c r="L1" s="417"/>
      <c r="M1" s="417"/>
      <c r="N1" s="417"/>
      <c r="O1" s="417"/>
      <c r="P1" s="417"/>
      <c r="Q1" s="418"/>
      <c r="R1" s="428" t="s">
        <v>32</v>
      </c>
      <c r="S1" s="429"/>
      <c r="T1" s="429"/>
      <c r="U1" s="429"/>
      <c r="V1" s="430"/>
    </row>
    <row r="2" spans="2:24" ht="51" customHeight="1" x14ac:dyDescent="0.7">
      <c r="B2" s="240"/>
      <c r="C2" s="240"/>
      <c r="D2" s="240"/>
      <c r="E2" s="240"/>
      <c r="F2" s="240"/>
      <c r="G2" s="419"/>
      <c r="H2" s="549"/>
      <c r="I2" s="549"/>
      <c r="J2" s="549"/>
      <c r="K2" s="549"/>
      <c r="L2" s="549"/>
      <c r="M2" s="549"/>
      <c r="N2" s="549"/>
      <c r="O2" s="549"/>
      <c r="P2" s="549"/>
      <c r="Q2" s="420"/>
      <c r="R2" s="431" t="s">
        <v>33</v>
      </c>
      <c r="S2" s="432"/>
      <c r="T2" s="432"/>
      <c r="U2" s="432"/>
      <c r="V2" s="433"/>
    </row>
    <row r="3" spans="2:24" ht="58.15" customHeight="1" x14ac:dyDescent="0.7">
      <c r="B3" s="240"/>
      <c r="C3" s="240"/>
      <c r="D3" s="240"/>
      <c r="E3" s="240"/>
      <c r="F3" s="240"/>
      <c r="G3" s="419"/>
      <c r="H3" s="549"/>
      <c r="I3" s="549"/>
      <c r="J3" s="549"/>
      <c r="K3" s="549"/>
      <c r="L3" s="549"/>
      <c r="M3" s="549"/>
      <c r="N3" s="549"/>
      <c r="O3" s="549"/>
      <c r="P3" s="549"/>
      <c r="Q3" s="420"/>
      <c r="R3" s="431" t="s">
        <v>283</v>
      </c>
      <c r="S3" s="432"/>
      <c r="T3" s="432"/>
      <c r="U3" s="432"/>
      <c r="V3" s="433"/>
    </row>
    <row r="4" spans="2:24" ht="133.5" customHeight="1" thickBot="1" x14ac:dyDescent="1.4">
      <c r="B4" s="240"/>
      <c r="C4" s="240"/>
      <c r="D4" s="240"/>
      <c r="E4" s="240"/>
      <c r="F4" s="240"/>
      <c r="G4" s="421"/>
      <c r="H4" s="422"/>
      <c r="I4" s="422"/>
      <c r="J4" s="422"/>
      <c r="K4" s="422"/>
      <c r="L4" s="422"/>
      <c r="M4" s="422"/>
      <c r="N4" s="422"/>
      <c r="O4" s="422"/>
      <c r="P4" s="422"/>
      <c r="Q4" s="423"/>
      <c r="R4" s="434" t="s">
        <v>34</v>
      </c>
      <c r="S4" s="435"/>
      <c r="T4" s="435"/>
      <c r="U4" s="435"/>
      <c r="V4" s="436"/>
      <c r="X4" s="2"/>
    </row>
    <row r="5" spans="2:24" ht="42" customHeight="1" x14ac:dyDescent="1.35">
      <c r="B5" s="121"/>
      <c r="C5" s="121"/>
      <c r="D5" s="121"/>
      <c r="E5" s="121"/>
      <c r="F5" s="121"/>
      <c r="G5" s="121"/>
      <c r="H5" s="121"/>
      <c r="I5" s="121"/>
      <c r="J5" s="121"/>
      <c r="K5" s="121"/>
      <c r="L5" s="121"/>
      <c r="M5" s="121"/>
      <c r="N5" s="121"/>
      <c r="O5" s="121"/>
      <c r="P5" s="121"/>
      <c r="Q5" s="121"/>
      <c r="R5" s="121"/>
      <c r="S5" s="121"/>
      <c r="T5" s="121"/>
      <c r="U5" s="121"/>
      <c r="V5" s="121"/>
      <c r="W5" s="121"/>
      <c r="X5" s="2"/>
    </row>
    <row r="6" spans="2:24" ht="141.6" hidden="1" customHeight="1" x14ac:dyDescent="1.35">
      <c r="B6" s="121"/>
      <c r="C6" s="121"/>
      <c r="D6" s="121"/>
      <c r="E6" s="437" t="s">
        <v>12</v>
      </c>
      <c r="F6" s="438"/>
      <c r="G6" s="439"/>
      <c r="H6" s="440"/>
      <c r="I6" s="441"/>
      <c r="J6" s="441"/>
      <c r="K6" s="441"/>
      <c r="L6" s="441"/>
      <c r="M6" s="441"/>
      <c r="N6" s="441"/>
      <c r="O6" s="441"/>
      <c r="P6" s="441"/>
      <c r="Q6" s="441"/>
      <c r="R6" s="441"/>
      <c r="S6" s="441"/>
      <c r="T6" s="441"/>
      <c r="U6" s="441"/>
      <c r="V6" s="441"/>
      <c r="W6" s="121"/>
      <c r="X6" s="2"/>
    </row>
    <row r="7" spans="2:24" ht="42" customHeight="1" x14ac:dyDescent="0.75">
      <c r="B7" s="149"/>
      <c r="C7" s="121"/>
      <c r="D7" s="121"/>
      <c r="E7" s="121"/>
      <c r="F7" s="121"/>
      <c r="G7" s="150"/>
      <c r="H7" s="121"/>
      <c r="I7" s="121"/>
      <c r="J7" s="121"/>
      <c r="K7" s="121"/>
      <c r="L7" s="121"/>
      <c r="M7" s="121"/>
      <c r="N7" s="121"/>
      <c r="O7" s="121"/>
      <c r="P7" s="121"/>
      <c r="Q7" s="121"/>
      <c r="R7" s="121"/>
      <c r="S7" s="121"/>
      <c r="T7" s="121"/>
      <c r="U7" s="121"/>
      <c r="V7" s="121"/>
      <c r="W7" s="121"/>
    </row>
    <row r="8" spans="2:24" ht="166.5" customHeight="1" x14ac:dyDescent="0.75">
      <c r="B8" s="400" t="s">
        <v>37</v>
      </c>
      <c r="C8" s="400" t="s">
        <v>36</v>
      </c>
      <c r="D8" s="400" t="s">
        <v>15</v>
      </c>
      <c r="E8" s="400" t="s">
        <v>2</v>
      </c>
      <c r="F8" s="400"/>
      <c r="G8" s="400"/>
      <c r="H8" s="400" t="s">
        <v>11</v>
      </c>
      <c r="I8" s="400" t="s">
        <v>3</v>
      </c>
      <c r="J8" s="400" t="s">
        <v>8</v>
      </c>
      <c r="K8" s="400" t="s">
        <v>4</v>
      </c>
      <c r="L8" s="400"/>
      <c r="M8" s="426" t="s">
        <v>1</v>
      </c>
      <c r="N8" s="400" t="s">
        <v>5</v>
      </c>
      <c r="O8" s="427" t="s">
        <v>6</v>
      </c>
      <c r="P8" s="400" t="s">
        <v>55</v>
      </c>
      <c r="Q8" s="400" t="s">
        <v>327</v>
      </c>
      <c r="R8" s="480" t="s">
        <v>328</v>
      </c>
      <c r="S8" s="400" t="s">
        <v>7</v>
      </c>
      <c r="T8" s="400"/>
      <c r="U8" s="426" t="s">
        <v>1</v>
      </c>
      <c r="V8" s="426" t="s">
        <v>9</v>
      </c>
      <c r="W8" s="121"/>
    </row>
    <row r="9" spans="2:24" s="3" customFormat="1" ht="278.25" customHeight="1" x14ac:dyDescent="0.25">
      <c r="B9" s="400" t="s">
        <v>35</v>
      </c>
      <c r="C9" s="400" t="s">
        <v>35</v>
      </c>
      <c r="D9" s="400"/>
      <c r="E9" s="400"/>
      <c r="F9" s="400"/>
      <c r="G9" s="400"/>
      <c r="H9" s="400"/>
      <c r="I9" s="400"/>
      <c r="J9" s="400"/>
      <c r="K9" s="151" t="s">
        <v>0</v>
      </c>
      <c r="L9" s="151" t="s">
        <v>10</v>
      </c>
      <c r="M9" s="426"/>
      <c r="N9" s="400"/>
      <c r="O9" s="427"/>
      <c r="P9" s="400"/>
      <c r="Q9" s="400"/>
      <c r="R9" s="481"/>
      <c r="S9" s="151" t="s">
        <v>0</v>
      </c>
      <c r="T9" s="151" t="s">
        <v>10</v>
      </c>
      <c r="U9" s="426"/>
      <c r="V9" s="426"/>
      <c r="W9" s="152"/>
    </row>
    <row r="10" spans="2:24" s="3" customFormat="1" ht="278.45" customHeight="1" x14ac:dyDescent="0.25">
      <c r="B10" s="242" t="s">
        <v>56</v>
      </c>
      <c r="C10" s="242" t="s">
        <v>57</v>
      </c>
      <c r="D10" s="271">
        <v>1</v>
      </c>
      <c r="E10" s="383" t="s">
        <v>40</v>
      </c>
      <c r="F10" s="384"/>
      <c r="G10" s="385"/>
      <c r="H10" s="424" t="s">
        <v>58</v>
      </c>
      <c r="I10" s="395" t="s">
        <v>41</v>
      </c>
      <c r="J10" s="395" t="s">
        <v>59</v>
      </c>
      <c r="K10" s="300">
        <v>0.8</v>
      </c>
      <c r="L10" s="300">
        <v>1</v>
      </c>
      <c r="M10" s="303" t="s">
        <v>42</v>
      </c>
      <c r="N10" s="395" t="s">
        <v>43</v>
      </c>
      <c r="O10" s="395" t="s">
        <v>61</v>
      </c>
      <c r="P10" s="477"/>
      <c r="Q10" s="405"/>
      <c r="R10" s="10"/>
      <c r="S10" s="300">
        <v>0.34</v>
      </c>
      <c r="T10" s="300">
        <v>1</v>
      </c>
      <c r="U10" s="303" t="s">
        <v>42</v>
      </c>
      <c r="V10" s="392" t="s">
        <v>44</v>
      </c>
      <c r="W10" s="152"/>
    </row>
    <row r="11" spans="2:24" s="3" customFormat="1" ht="115.5" customHeight="1" x14ac:dyDescent="0.25">
      <c r="B11" s="242"/>
      <c r="C11" s="242"/>
      <c r="D11" s="407"/>
      <c r="E11" s="389"/>
      <c r="F11" s="390"/>
      <c r="G11" s="391"/>
      <c r="H11" s="425"/>
      <c r="I11" s="397"/>
      <c r="J11" s="397"/>
      <c r="K11" s="302"/>
      <c r="L11" s="302"/>
      <c r="M11" s="305"/>
      <c r="N11" s="397"/>
      <c r="O11" s="397"/>
      <c r="P11" s="477"/>
      <c r="Q11" s="406"/>
      <c r="R11" s="14"/>
      <c r="S11" s="302"/>
      <c r="T11" s="302"/>
      <c r="U11" s="305"/>
      <c r="V11" s="394"/>
      <c r="W11" s="152"/>
    </row>
    <row r="12" spans="2:24" s="3" customFormat="1" ht="105" hidden="1" customHeight="1" x14ac:dyDescent="0.25">
      <c r="B12" s="15"/>
      <c r="C12" s="15"/>
      <c r="D12" s="16"/>
      <c r="E12" s="17"/>
      <c r="F12" s="18"/>
      <c r="G12" s="19"/>
      <c r="H12" s="20"/>
      <c r="I12" s="21"/>
      <c r="J12" s="21"/>
      <c r="K12" s="22"/>
      <c r="L12" s="22"/>
      <c r="M12" s="23"/>
      <c r="N12" s="24">
        <f>80%-(80%*40%)</f>
        <v>0.48</v>
      </c>
      <c r="O12" s="25"/>
      <c r="P12" s="24">
        <f>48%-(48%*30%)</f>
        <v>0.33599999999999997</v>
      </c>
      <c r="Q12" s="26"/>
      <c r="R12" s="26"/>
      <c r="S12" s="22"/>
      <c r="T12" s="22"/>
      <c r="U12" s="23"/>
      <c r="V12" s="20"/>
      <c r="W12" s="152"/>
    </row>
    <row r="13" spans="2:24" s="3" customFormat="1" ht="0.75" hidden="1" customHeight="1" x14ac:dyDescent="0.25">
      <c r="B13" s="15"/>
      <c r="C13" s="15"/>
      <c r="D13" s="16"/>
      <c r="E13" s="27"/>
      <c r="F13" s="28"/>
      <c r="G13" s="29"/>
      <c r="H13" s="20"/>
      <c r="I13" s="21"/>
      <c r="J13" s="21"/>
      <c r="K13" s="22"/>
      <c r="L13" s="22"/>
      <c r="M13" s="23"/>
      <c r="N13" s="24">
        <f>60%-(60%*30%)</f>
        <v>0.42</v>
      </c>
      <c r="O13" s="24">
        <f t="shared" ref="O13" si="0">80%-(80%*40%)</f>
        <v>0.48</v>
      </c>
      <c r="P13" s="24">
        <f>42%-(42%*30%)</f>
        <v>0.29399999999999998</v>
      </c>
      <c r="Q13" s="26"/>
      <c r="R13" s="26"/>
      <c r="S13" s="30" t="s">
        <v>49</v>
      </c>
      <c r="T13" s="30"/>
      <c r="U13" s="23"/>
      <c r="V13" s="20"/>
      <c r="W13" s="152"/>
    </row>
    <row r="14" spans="2:24" s="3" customFormat="1" ht="278.45" customHeight="1" x14ac:dyDescent="0.25">
      <c r="B14" s="242" t="s">
        <v>56</v>
      </c>
      <c r="C14" s="242" t="s">
        <v>57</v>
      </c>
      <c r="D14" s="402">
        <v>2</v>
      </c>
      <c r="E14" s="383" t="s">
        <v>50</v>
      </c>
      <c r="F14" s="384"/>
      <c r="G14" s="385"/>
      <c r="H14" s="392" t="s">
        <v>17</v>
      </c>
      <c r="I14" s="395" t="s">
        <v>51</v>
      </c>
      <c r="J14" s="395" t="s">
        <v>52</v>
      </c>
      <c r="K14" s="404">
        <v>0.8</v>
      </c>
      <c r="L14" s="404">
        <v>0.8</v>
      </c>
      <c r="M14" s="303" t="s">
        <v>19</v>
      </c>
      <c r="N14" s="395" t="s">
        <v>53</v>
      </c>
      <c r="O14" s="395" t="s">
        <v>54</v>
      </c>
      <c r="P14" s="477"/>
      <c r="Q14" s="405"/>
      <c r="R14" s="10"/>
      <c r="S14" s="404">
        <v>0.56000000000000005</v>
      </c>
      <c r="T14" s="404">
        <v>0.6</v>
      </c>
      <c r="U14" s="303" t="s">
        <v>20</v>
      </c>
      <c r="V14" s="401" t="s">
        <v>14</v>
      </c>
      <c r="W14" s="152"/>
    </row>
    <row r="15" spans="2:24" s="3" customFormat="1" ht="107.25" customHeight="1" x14ac:dyDescent="0.25">
      <c r="B15" s="242"/>
      <c r="C15" s="242"/>
      <c r="D15" s="403"/>
      <c r="E15" s="389"/>
      <c r="F15" s="390"/>
      <c r="G15" s="391"/>
      <c r="H15" s="394"/>
      <c r="I15" s="397"/>
      <c r="J15" s="397"/>
      <c r="K15" s="404"/>
      <c r="L15" s="404"/>
      <c r="M15" s="305"/>
      <c r="N15" s="397"/>
      <c r="O15" s="397"/>
      <c r="P15" s="477"/>
      <c r="Q15" s="406"/>
      <c r="R15" s="14"/>
      <c r="S15" s="404"/>
      <c r="T15" s="404"/>
      <c r="U15" s="305"/>
      <c r="V15" s="401"/>
      <c r="W15" s="152"/>
    </row>
    <row r="16" spans="2:24" s="3" customFormat="1" ht="278.45" customHeight="1" x14ac:dyDescent="0.25">
      <c r="B16" s="286" t="s">
        <v>83</v>
      </c>
      <c r="C16" s="286" t="s">
        <v>84</v>
      </c>
      <c r="D16" s="398">
        <v>3</v>
      </c>
      <c r="E16" s="383" t="s">
        <v>87</v>
      </c>
      <c r="F16" s="384"/>
      <c r="G16" s="385"/>
      <c r="H16" s="392" t="s">
        <v>17</v>
      </c>
      <c r="I16" s="226" t="s">
        <v>62</v>
      </c>
      <c r="J16" s="224" t="s">
        <v>63</v>
      </c>
      <c r="K16" s="220">
        <v>0.8</v>
      </c>
      <c r="L16" s="220">
        <v>1</v>
      </c>
      <c r="M16" s="222" t="s">
        <v>42</v>
      </c>
      <c r="N16" s="218" t="s">
        <v>64</v>
      </c>
      <c r="O16" s="218" t="s">
        <v>65</v>
      </c>
      <c r="P16" s="477"/>
      <c r="Q16" s="38"/>
      <c r="R16" s="38"/>
      <c r="S16" s="220">
        <v>0.39</v>
      </c>
      <c r="T16" s="220">
        <v>1</v>
      </c>
      <c r="U16" s="303" t="s">
        <v>42</v>
      </c>
      <c r="V16" s="216" t="s">
        <v>14</v>
      </c>
      <c r="W16" s="152"/>
    </row>
    <row r="17" spans="2:23" s="3" customFormat="1" ht="232.5" customHeight="1" x14ac:dyDescent="0.25">
      <c r="B17" s="288"/>
      <c r="C17" s="288"/>
      <c r="D17" s="399"/>
      <c r="E17" s="389"/>
      <c r="F17" s="390"/>
      <c r="G17" s="391"/>
      <c r="H17" s="394"/>
      <c r="I17" s="227"/>
      <c r="J17" s="225"/>
      <c r="K17" s="221"/>
      <c r="L17" s="221"/>
      <c r="M17" s="223"/>
      <c r="N17" s="219"/>
      <c r="O17" s="219"/>
      <c r="P17" s="477"/>
      <c r="Q17" s="47"/>
      <c r="R17" s="47"/>
      <c r="S17" s="221"/>
      <c r="T17" s="221"/>
      <c r="U17" s="305"/>
      <c r="V17" s="217"/>
      <c r="W17" s="152"/>
    </row>
    <row r="18" spans="2:23" s="3" customFormat="1" ht="0.75" customHeight="1" x14ac:dyDescent="0.25">
      <c r="B18" s="7"/>
      <c r="C18" s="7"/>
      <c r="D18" s="52">
        <v>4</v>
      </c>
      <c r="E18" s="53"/>
      <c r="F18" s="54"/>
      <c r="G18" s="55"/>
      <c r="H18" s="56"/>
      <c r="I18" s="57"/>
      <c r="J18" s="58"/>
      <c r="K18" s="59"/>
      <c r="L18" s="59"/>
      <c r="M18" s="60"/>
      <c r="N18" s="61">
        <f>80%-(80%*30%)</f>
        <v>0.56000000000000005</v>
      </c>
      <c r="O18" s="57"/>
      <c r="P18" s="61">
        <f>56%-(56%*30%)</f>
        <v>0.39200000000000002</v>
      </c>
      <c r="Q18" s="57"/>
      <c r="R18" s="57"/>
      <c r="S18" s="59"/>
      <c r="T18" s="59"/>
      <c r="U18" s="60"/>
      <c r="V18" s="56"/>
      <c r="W18" s="152"/>
    </row>
    <row r="19" spans="2:23" s="3" customFormat="1" ht="278.45" customHeight="1" x14ac:dyDescent="0.25">
      <c r="B19" s="286" t="s">
        <v>83</v>
      </c>
      <c r="C19" s="286" t="s">
        <v>84</v>
      </c>
      <c r="D19" s="398">
        <v>4</v>
      </c>
      <c r="E19" s="259" t="s">
        <v>85</v>
      </c>
      <c r="F19" s="232"/>
      <c r="G19" s="233"/>
      <c r="H19" s="216" t="s">
        <v>164</v>
      </c>
      <c r="I19" s="226" t="s">
        <v>66</v>
      </c>
      <c r="J19" s="224" t="s">
        <v>67</v>
      </c>
      <c r="K19" s="220">
        <v>0.8</v>
      </c>
      <c r="L19" s="220">
        <v>0.6</v>
      </c>
      <c r="M19" s="222" t="s">
        <v>19</v>
      </c>
      <c r="N19" s="218" t="s">
        <v>68</v>
      </c>
      <c r="O19" s="218" t="s">
        <v>65</v>
      </c>
      <c r="P19" s="477"/>
      <c r="Q19" s="38"/>
      <c r="R19" s="38"/>
      <c r="S19" s="220">
        <v>0.39</v>
      </c>
      <c r="T19" s="220">
        <v>0.6</v>
      </c>
      <c r="U19" s="222" t="s">
        <v>20</v>
      </c>
      <c r="V19" s="216" t="s">
        <v>14</v>
      </c>
      <c r="W19" s="152"/>
    </row>
    <row r="20" spans="2:23" s="3" customFormat="1" ht="182.25" customHeight="1" x14ac:dyDescent="0.25">
      <c r="B20" s="288"/>
      <c r="C20" s="288"/>
      <c r="D20" s="399"/>
      <c r="E20" s="234"/>
      <c r="F20" s="235"/>
      <c r="G20" s="236"/>
      <c r="H20" s="217"/>
      <c r="I20" s="227"/>
      <c r="J20" s="225"/>
      <c r="K20" s="221"/>
      <c r="L20" s="221"/>
      <c r="M20" s="223"/>
      <c r="N20" s="219"/>
      <c r="O20" s="219"/>
      <c r="P20" s="477"/>
      <c r="Q20" s="47"/>
      <c r="R20" s="47"/>
      <c r="S20" s="221"/>
      <c r="T20" s="221"/>
      <c r="U20" s="223"/>
      <c r="V20" s="217"/>
      <c r="W20" s="152"/>
    </row>
    <row r="21" spans="2:23" s="3" customFormat="1" ht="0.75" customHeight="1" x14ac:dyDescent="0.25">
      <c r="B21" s="65"/>
      <c r="C21" s="65"/>
      <c r="D21" s="52"/>
      <c r="E21" s="53"/>
      <c r="F21" s="54"/>
      <c r="G21" s="55"/>
      <c r="H21" s="56"/>
      <c r="I21" s="57"/>
      <c r="J21" s="58"/>
      <c r="K21" s="59"/>
      <c r="L21" s="59"/>
      <c r="M21" s="60"/>
      <c r="N21" s="61">
        <f>80%-(80%*30%)</f>
        <v>0.56000000000000005</v>
      </c>
      <c r="O21" s="57"/>
      <c r="P21" s="61">
        <f>56%-(56%*30%)</f>
        <v>0.39200000000000002</v>
      </c>
      <c r="Q21" s="57"/>
      <c r="R21" s="57"/>
      <c r="S21" s="59"/>
      <c r="T21" s="59"/>
      <c r="U21" s="60"/>
      <c r="V21" s="56"/>
      <c r="W21" s="152"/>
    </row>
    <row r="22" spans="2:23" s="3" customFormat="1" ht="278.45" customHeight="1" x14ac:dyDescent="0.25">
      <c r="B22" s="286" t="s">
        <v>83</v>
      </c>
      <c r="C22" s="286" t="s">
        <v>84</v>
      </c>
      <c r="D22" s="398">
        <v>5</v>
      </c>
      <c r="E22" s="259" t="s">
        <v>69</v>
      </c>
      <c r="F22" s="232"/>
      <c r="G22" s="233"/>
      <c r="H22" s="216" t="s">
        <v>58</v>
      </c>
      <c r="I22" s="226" t="s">
        <v>70</v>
      </c>
      <c r="J22" s="224" t="s">
        <v>71</v>
      </c>
      <c r="K22" s="220">
        <v>0.8</v>
      </c>
      <c r="L22" s="220">
        <v>1</v>
      </c>
      <c r="M22" s="222" t="s">
        <v>42</v>
      </c>
      <c r="N22" s="218" t="s">
        <v>72</v>
      </c>
      <c r="O22" s="226"/>
      <c r="P22" s="218"/>
      <c r="Q22" s="38"/>
      <c r="R22" s="38"/>
      <c r="S22" s="220">
        <v>0.48</v>
      </c>
      <c r="T22" s="220">
        <v>1</v>
      </c>
      <c r="U22" s="303" t="s">
        <v>42</v>
      </c>
      <c r="V22" s="216" t="s">
        <v>14</v>
      </c>
      <c r="W22" s="152"/>
    </row>
    <row r="23" spans="2:23" s="3" customFormat="1" ht="203.25" customHeight="1" x14ac:dyDescent="0.25">
      <c r="B23" s="288"/>
      <c r="C23" s="288"/>
      <c r="D23" s="399"/>
      <c r="E23" s="234"/>
      <c r="F23" s="235"/>
      <c r="G23" s="236"/>
      <c r="H23" s="217"/>
      <c r="I23" s="227"/>
      <c r="J23" s="225"/>
      <c r="K23" s="221"/>
      <c r="L23" s="221"/>
      <c r="M23" s="223"/>
      <c r="N23" s="219"/>
      <c r="O23" s="227"/>
      <c r="P23" s="219"/>
      <c r="Q23" s="47"/>
      <c r="R23" s="47"/>
      <c r="S23" s="221"/>
      <c r="T23" s="221"/>
      <c r="U23" s="305"/>
      <c r="V23" s="217"/>
      <c r="W23" s="152"/>
    </row>
    <row r="24" spans="2:23" s="3" customFormat="1" ht="0.75" customHeight="1" x14ac:dyDescent="0.25">
      <c r="B24" s="65"/>
      <c r="C24" s="65"/>
      <c r="D24" s="52"/>
      <c r="E24" s="53"/>
      <c r="F24" s="54"/>
      <c r="G24" s="55"/>
      <c r="H24" s="56"/>
      <c r="I24" s="57"/>
      <c r="J24" s="58"/>
      <c r="K24" s="59"/>
      <c r="L24" s="59"/>
      <c r="M24" s="60"/>
      <c r="N24" s="61">
        <f>80%-(80%*40%)</f>
        <v>0.48</v>
      </c>
      <c r="O24" s="57"/>
      <c r="P24" s="62"/>
      <c r="Q24" s="57"/>
      <c r="R24" s="57"/>
      <c r="S24" s="59"/>
      <c r="T24" s="59"/>
      <c r="U24" s="60"/>
      <c r="V24" s="56"/>
      <c r="W24" s="152"/>
    </row>
    <row r="25" spans="2:23" s="3" customFormat="1" ht="0.75" customHeight="1" x14ac:dyDescent="0.25">
      <c r="B25" s="65"/>
      <c r="C25" s="65"/>
      <c r="D25" s="42"/>
      <c r="E25" s="53"/>
      <c r="F25" s="54"/>
      <c r="G25" s="55"/>
      <c r="H25" s="56"/>
      <c r="I25" s="57"/>
      <c r="J25" s="58"/>
      <c r="K25" s="59"/>
      <c r="L25" s="59"/>
      <c r="M25" s="60"/>
      <c r="N25" s="61">
        <f>20%-(20%*30%)</f>
        <v>0.14000000000000001</v>
      </c>
      <c r="O25" s="57"/>
      <c r="P25" s="61">
        <f>14%-(12%*40%)</f>
        <v>9.2000000000000012E-2</v>
      </c>
      <c r="Q25" s="61">
        <f>100%-(100%*25%)</f>
        <v>0.75</v>
      </c>
      <c r="R25" s="61"/>
      <c r="S25" s="59"/>
      <c r="T25" s="59"/>
      <c r="U25" s="60"/>
      <c r="V25" s="56"/>
      <c r="W25" s="152"/>
    </row>
    <row r="26" spans="2:23" s="3" customFormat="1" ht="278.45" customHeight="1" x14ac:dyDescent="0.25">
      <c r="B26" s="286" t="s">
        <v>83</v>
      </c>
      <c r="C26" s="286" t="s">
        <v>84</v>
      </c>
      <c r="D26" s="238">
        <v>6</v>
      </c>
      <c r="E26" s="259" t="s">
        <v>86</v>
      </c>
      <c r="F26" s="232"/>
      <c r="G26" s="233"/>
      <c r="H26" s="216" t="s">
        <v>164</v>
      </c>
      <c r="I26" s="226" t="s">
        <v>79</v>
      </c>
      <c r="J26" s="218" t="s">
        <v>80</v>
      </c>
      <c r="K26" s="220">
        <v>0.6</v>
      </c>
      <c r="L26" s="220">
        <v>0.8</v>
      </c>
      <c r="M26" s="222" t="s">
        <v>19</v>
      </c>
      <c r="N26" s="218" t="s">
        <v>81</v>
      </c>
      <c r="O26" s="218" t="s">
        <v>82</v>
      </c>
      <c r="P26" s="471"/>
      <c r="Q26" s="38"/>
      <c r="R26" s="38"/>
      <c r="S26" s="220">
        <v>0.22</v>
      </c>
      <c r="T26" s="220">
        <v>0.8</v>
      </c>
      <c r="U26" s="222" t="s">
        <v>19</v>
      </c>
      <c r="V26" s="216" t="s">
        <v>14</v>
      </c>
      <c r="W26" s="152"/>
    </row>
    <row r="27" spans="2:23" s="3" customFormat="1" ht="101.25" customHeight="1" x14ac:dyDescent="0.25">
      <c r="B27" s="288"/>
      <c r="C27" s="288"/>
      <c r="D27" s="238"/>
      <c r="E27" s="234"/>
      <c r="F27" s="235"/>
      <c r="G27" s="236"/>
      <c r="H27" s="217"/>
      <c r="I27" s="227"/>
      <c r="J27" s="219"/>
      <c r="K27" s="221"/>
      <c r="L27" s="221"/>
      <c r="M27" s="223"/>
      <c r="N27" s="219"/>
      <c r="O27" s="219"/>
      <c r="P27" s="472"/>
      <c r="Q27" s="47"/>
      <c r="R27" s="47"/>
      <c r="S27" s="221"/>
      <c r="T27" s="221"/>
      <c r="U27" s="223"/>
      <c r="V27" s="217"/>
      <c r="W27" s="152"/>
    </row>
    <row r="28" spans="2:23" s="3" customFormat="1" ht="278.45" customHeight="1" x14ac:dyDescent="0.25">
      <c r="B28" s="286" t="s">
        <v>97</v>
      </c>
      <c r="C28" s="286" t="s">
        <v>96</v>
      </c>
      <c r="D28" s="382">
        <v>7</v>
      </c>
      <c r="E28" s="383" t="s">
        <v>88</v>
      </c>
      <c r="F28" s="384"/>
      <c r="G28" s="385"/>
      <c r="H28" s="392" t="s">
        <v>164</v>
      </c>
      <c r="I28" s="395" t="s">
        <v>89</v>
      </c>
      <c r="J28" s="395" t="s">
        <v>90</v>
      </c>
      <c r="K28" s="300">
        <v>1</v>
      </c>
      <c r="L28" s="300">
        <v>1</v>
      </c>
      <c r="M28" s="460" t="s">
        <v>42</v>
      </c>
      <c r="N28" s="242" t="s">
        <v>91</v>
      </c>
      <c r="O28" s="381"/>
      <c r="P28" s="224"/>
      <c r="Q28" s="224"/>
      <c r="R28" s="39"/>
      <c r="S28" s="244">
        <v>0.7</v>
      </c>
      <c r="T28" s="244">
        <v>1</v>
      </c>
      <c r="U28" s="460" t="s">
        <v>42</v>
      </c>
      <c r="V28" s="241" t="s">
        <v>14</v>
      </c>
      <c r="W28" s="152"/>
    </row>
    <row r="29" spans="2:23" s="3" customFormat="1" ht="155.25" customHeight="1" x14ac:dyDescent="0.25">
      <c r="B29" s="287"/>
      <c r="C29" s="287"/>
      <c r="D29" s="382"/>
      <c r="E29" s="386"/>
      <c r="F29" s="387"/>
      <c r="G29" s="388"/>
      <c r="H29" s="393"/>
      <c r="I29" s="396"/>
      <c r="J29" s="396"/>
      <c r="K29" s="301"/>
      <c r="L29" s="301"/>
      <c r="M29" s="460"/>
      <c r="N29" s="242"/>
      <c r="O29" s="381"/>
      <c r="P29" s="255"/>
      <c r="Q29" s="255"/>
      <c r="R29" s="58"/>
      <c r="S29" s="244"/>
      <c r="T29" s="244"/>
      <c r="U29" s="460"/>
      <c r="V29" s="241"/>
      <c r="W29" s="152"/>
    </row>
    <row r="30" spans="2:23" s="3" customFormat="1" ht="23.25" customHeight="1" x14ac:dyDescent="0.25">
      <c r="B30" s="287"/>
      <c r="C30" s="287"/>
      <c r="D30" s="382"/>
      <c r="E30" s="386"/>
      <c r="F30" s="387"/>
      <c r="G30" s="388"/>
      <c r="H30" s="393"/>
      <c r="I30" s="396"/>
      <c r="J30" s="396"/>
      <c r="K30" s="301"/>
      <c r="L30" s="301"/>
      <c r="M30" s="460"/>
      <c r="N30" s="242"/>
      <c r="O30" s="381"/>
      <c r="P30" s="255"/>
      <c r="Q30" s="255"/>
      <c r="R30" s="58"/>
      <c r="S30" s="244"/>
      <c r="T30" s="244"/>
      <c r="U30" s="460"/>
      <c r="V30" s="241"/>
      <c r="W30" s="152"/>
    </row>
    <row r="31" spans="2:23" s="3" customFormat="1" ht="409.5" customHeight="1" x14ac:dyDescent="0.25">
      <c r="B31" s="288"/>
      <c r="C31" s="288"/>
      <c r="D31" s="382"/>
      <c r="E31" s="389"/>
      <c r="F31" s="390"/>
      <c r="G31" s="391"/>
      <c r="H31" s="394"/>
      <c r="I31" s="397"/>
      <c r="J31" s="397"/>
      <c r="K31" s="302"/>
      <c r="L31" s="302"/>
      <c r="M31" s="460"/>
      <c r="N31" s="242"/>
      <c r="O31" s="381"/>
      <c r="P31" s="225"/>
      <c r="Q31" s="225"/>
      <c r="R31" s="48"/>
      <c r="S31" s="244"/>
      <c r="T31" s="244"/>
      <c r="U31" s="460"/>
      <c r="V31" s="241"/>
      <c r="W31" s="152"/>
    </row>
    <row r="32" spans="2:23" s="3" customFormat="1" ht="90" hidden="1" customHeight="1" x14ac:dyDescent="0.25">
      <c r="B32" s="15"/>
      <c r="C32" s="15"/>
      <c r="D32" s="72"/>
      <c r="E32" s="381"/>
      <c r="F32" s="381"/>
      <c r="G32" s="381"/>
      <c r="H32" s="73"/>
      <c r="I32" s="8"/>
      <c r="J32" s="8"/>
      <c r="K32" s="70"/>
      <c r="L32" s="70"/>
      <c r="M32" s="68"/>
      <c r="N32" s="71">
        <f>100%-(100%*30%)</f>
        <v>0.7</v>
      </c>
      <c r="O32" s="8"/>
      <c r="P32" s="66"/>
      <c r="Q32" s="66"/>
      <c r="R32" s="66"/>
      <c r="S32" s="70"/>
      <c r="T32" s="70"/>
      <c r="U32" s="68"/>
      <c r="V32" s="5"/>
      <c r="W32" s="152"/>
    </row>
    <row r="33" spans="2:23" s="3" customFormat="1" ht="278.45" customHeight="1" x14ac:dyDescent="0.25">
      <c r="B33" s="286" t="s">
        <v>97</v>
      </c>
      <c r="C33" s="286" t="s">
        <v>96</v>
      </c>
      <c r="D33" s="382">
        <v>8</v>
      </c>
      <c r="E33" s="242" t="s">
        <v>92</v>
      </c>
      <c r="F33" s="242"/>
      <c r="G33" s="242"/>
      <c r="H33" s="241" t="s">
        <v>164</v>
      </c>
      <c r="I33" s="242" t="s">
        <v>93</v>
      </c>
      <c r="J33" s="242" t="s">
        <v>13</v>
      </c>
      <c r="K33" s="244">
        <v>0.8</v>
      </c>
      <c r="L33" s="244">
        <v>0.8</v>
      </c>
      <c r="M33" s="243" t="s">
        <v>19</v>
      </c>
      <c r="N33" s="242" t="s">
        <v>94</v>
      </c>
      <c r="O33" s="242" t="s">
        <v>95</v>
      </c>
      <c r="P33" s="229"/>
      <c r="Q33" s="224"/>
      <c r="R33" s="39"/>
      <c r="S33" s="244">
        <v>0.39</v>
      </c>
      <c r="T33" s="244">
        <v>0.8</v>
      </c>
      <c r="U33" s="243" t="s">
        <v>19</v>
      </c>
      <c r="V33" s="241" t="s">
        <v>14</v>
      </c>
      <c r="W33" s="152"/>
    </row>
    <row r="34" spans="2:23" s="3" customFormat="1" ht="107.25" customHeight="1" x14ac:dyDescent="0.25">
      <c r="B34" s="287"/>
      <c r="C34" s="287"/>
      <c r="D34" s="382"/>
      <c r="E34" s="242"/>
      <c r="F34" s="242"/>
      <c r="G34" s="242"/>
      <c r="H34" s="241"/>
      <c r="I34" s="242"/>
      <c r="J34" s="242"/>
      <c r="K34" s="244"/>
      <c r="L34" s="244"/>
      <c r="M34" s="243"/>
      <c r="N34" s="242"/>
      <c r="O34" s="242"/>
      <c r="P34" s="229"/>
      <c r="Q34" s="255"/>
      <c r="R34" s="58"/>
      <c r="S34" s="244"/>
      <c r="T34" s="244"/>
      <c r="U34" s="243"/>
      <c r="V34" s="241"/>
      <c r="W34" s="152"/>
    </row>
    <row r="35" spans="2:23" s="3" customFormat="1" ht="130.5" customHeight="1" x14ac:dyDescent="0.25">
      <c r="B35" s="288"/>
      <c r="C35" s="288"/>
      <c r="D35" s="382"/>
      <c r="E35" s="242"/>
      <c r="F35" s="242"/>
      <c r="G35" s="242"/>
      <c r="H35" s="241"/>
      <c r="I35" s="242"/>
      <c r="J35" s="242"/>
      <c r="K35" s="244"/>
      <c r="L35" s="244"/>
      <c r="M35" s="243"/>
      <c r="N35" s="242"/>
      <c r="O35" s="242"/>
      <c r="P35" s="229"/>
      <c r="Q35" s="255"/>
      <c r="R35" s="58"/>
      <c r="S35" s="244"/>
      <c r="T35" s="244"/>
      <c r="U35" s="243"/>
      <c r="V35" s="241"/>
      <c r="W35" s="152"/>
    </row>
    <row r="36" spans="2:23" s="3" customFormat="1" ht="128.25" hidden="1" customHeight="1" x14ac:dyDescent="0.25">
      <c r="B36" s="15"/>
      <c r="C36" s="15"/>
      <c r="D36" s="75"/>
      <c r="E36" s="374"/>
      <c r="F36" s="375"/>
      <c r="G36" s="376"/>
      <c r="H36" s="73"/>
      <c r="I36" s="8"/>
      <c r="J36" s="8"/>
      <c r="K36" s="70"/>
      <c r="L36" s="70"/>
      <c r="M36" s="68"/>
      <c r="N36" s="71">
        <f>80%-(80%*30%)</f>
        <v>0.56000000000000005</v>
      </c>
      <c r="O36" s="71">
        <f>56%-(56%*30%)</f>
        <v>0.39200000000000002</v>
      </c>
      <c r="P36" s="66"/>
      <c r="Q36" s="66"/>
      <c r="R36" s="66"/>
      <c r="S36" s="67"/>
      <c r="T36" s="67"/>
      <c r="U36" s="5"/>
      <c r="V36" s="5"/>
      <c r="W36" s="152"/>
    </row>
    <row r="37" spans="2:23" s="3" customFormat="1" ht="278.45" customHeight="1" x14ac:dyDescent="0.25">
      <c r="B37" s="286" t="s">
        <v>116</v>
      </c>
      <c r="C37" s="283" t="s">
        <v>117</v>
      </c>
      <c r="D37" s="237">
        <v>9</v>
      </c>
      <c r="E37" s="259" t="s">
        <v>98</v>
      </c>
      <c r="F37" s="232"/>
      <c r="G37" s="233"/>
      <c r="H37" s="216" t="s">
        <v>17</v>
      </c>
      <c r="I37" s="218" t="s">
        <v>99</v>
      </c>
      <c r="J37" s="218" t="s">
        <v>100</v>
      </c>
      <c r="K37" s="220">
        <v>1</v>
      </c>
      <c r="L37" s="220">
        <v>1</v>
      </c>
      <c r="M37" s="461" t="s">
        <v>42</v>
      </c>
      <c r="N37" s="218" t="s">
        <v>110</v>
      </c>
      <c r="O37" s="218" t="s">
        <v>111</v>
      </c>
      <c r="P37" s="471"/>
      <c r="Q37" s="224"/>
      <c r="R37" s="39"/>
      <c r="S37" s="368">
        <f>60%-(60%*30%)</f>
        <v>0.42</v>
      </c>
      <c r="T37" s="220">
        <v>1</v>
      </c>
      <c r="U37" s="461" t="s">
        <v>42</v>
      </c>
      <c r="V37" s="216" t="s">
        <v>14</v>
      </c>
      <c r="W37" s="152"/>
    </row>
    <row r="38" spans="2:23" s="3" customFormat="1" ht="158.25" customHeight="1" x14ac:dyDescent="0.25">
      <c r="B38" s="287"/>
      <c r="C38" s="284"/>
      <c r="D38" s="237"/>
      <c r="E38" s="260"/>
      <c r="F38" s="261"/>
      <c r="G38" s="262"/>
      <c r="H38" s="248"/>
      <c r="I38" s="249"/>
      <c r="J38" s="249"/>
      <c r="K38" s="250"/>
      <c r="L38" s="250"/>
      <c r="M38" s="462"/>
      <c r="N38" s="249"/>
      <c r="O38" s="249"/>
      <c r="P38" s="471"/>
      <c r="Q38" s="255"/>
      <c r="R38" s="58"/>
      <c r="S38" s="369"/>
      <c r="T38" s="250"/>
      <c r="U38" s="462"/>
      <c r="V38" s="248"/>
      <c r="W38" s="152"/>
    </row>
    <row r="39" spans="2:23" s="3" customFormat="1" ht="61.5" customHeight="1" x14ac:dyDescent="0.25">
      <c r="B39" s="288"/>
      <c r="C39" s="285"/>
      <c r="D39" s="237"/>
      <c r="E39" s="234"/>
      <c r="F39" s="235"/>
      <c r="G39" s="236"/>
      <c r="H39" s="217"/>
      <c r="I39" s="219"/>
      <c r="J39" s="219"/>
      <c r="K39" s="221"/>
      <c r="L39" s="221"/>
      <c r="M39" s="463"/>
      <c r="N39" s="219"/>
      <c r="O39" s="219"/>
      <c r="P39" s="471"/>
      <c r="Q39" s="225"/>
      <c r="R39" s="48"/>
      <c r="S39" s="370"/>
      <c r="T39" s="221"/>
      <c r="U39" s="463"/>
      <c r="V39" s="217"/>
      <c r="W39" s="152"/>
    </row>
    <row r="40" spans="2:23" s="3" customFormat="1" ht="278.25" hidden="1" customHeight="1" x14ac:dyDescent="0.25">
      <c r="B40" s="15"/>
      <c r="C40" s="15"/>
      <c r="D40" s="78"/>
      <c r="E40" s="53"/>
      <c r="F40" s="54"/>
      <c r="G40" s="55"/>
      <c r="H40" s="56"/>
      <c r="I40" s="62"/>
      <c r="J40" s="62"/>
      <c r="K40" s="49"/>
      <c r="L40" s="49"/>
      <c r="M40" s="464"/>
      <c r="N40" s="61">
        <f>100%-(100%*30%)</f>
        <v>0.7</v>
      </c>
      <c r="O40" s="6"/>
      <c r="P40" s="61">
        <f>70%-(70%*40%)</f>
        <v>0.42</v>
      </c>
      <c r="Q40" s="77"/>
      <c r="R40" s="77"/>
      <c r="S40" s="77"/>
      <c r="T40" s="59"/>
      <c r="U40" s="60"/>
      <c r="V40" s="56"/>
      <c r="W40" s="152"/>
    </row>
    <row r="41" spans="2:23" s="3" customFormat="1" ht="278.25" hidden="1" customHeight="1" x14ac:dyDescent="0.25">
      <c r="B41" s="15"/>
      <c r="C41" s="15"/>
      <c r="D41" s="80"/>
      <c r="E41" s="43"/>
      <c r="F41" s="44"/>
      <c r="G41" s="45"/>
      <c r="H41" s="46"/>
      <c r="I41" s="48"/>
      <c r="J41" s="48"/>
      <c r="K41" s="79"/>
      <c r="L41" s="79"/>
      <c r="M41" s="60"/>
      <c r="N41" s="61"/>
      <c r="O41" s="6"/>
      <c r="P41" s="61"/>
      <c r="Q41" s="77"/>
      <c r="R41" s="77"/>
      <c r="S41" s="77"/>
      <c r="T41" s="59"/>
      <c r="U41" s="81"/>
      <c r="V41" s="56"/>
      <c r="W41" s="152"/>
    </row>
    <row r="42" spans="2:23" s="3" customFormat="1" ht="278.45" customHeight="1" x14ac:dyDescent="0.25">
      <c r="B42" s="283" t="s">
        <v>116</v>
      </c>
      <c r="C42" s="283" t="s">
        <v>117</v>
      </c>
      <c r="D42" s="237">
        <v>10</v>
      </c>
      <c r="E42" s="184" t="s">
        <v>104</v>
      </c>
      <c r="F42" s="184"/>
      <c r="G42" s="184"/>
      <c r="H42" s="183" t="s">
        <v>17</v>
      </c>
      <c r="I42" s="184" t="s">
        <v>105</v>
      </c>
      <c r="J42" s="184" t="s">
        <v>106</v>
      </c>
      <c r="K42" s="377">
        <v>0.8</v>
      </c>
      <c r="L42" s="377">
        <v>1</v>
      </c>
      <c r="M42" s="465" t="s">
        <v>42</v>
      </c>
      <c r="N42" s="184" t="s">
        <v>112</v>
      </c>
      <c r="O42" s="184" t="s">
        <v>113</v>
      </c>
      <c r="P42" s="184" t="s">
        <v>114</v>
      </c>
      <c r="R42" s="41"/>
      <c r="S42" s="265">
        <f>48%-(48%*40%)</f>
        <v>0.28799999999999998</v>
      </c>
      <c r="T42" s="265">
        <f>100%-(100%*25%)</f>
        <v>0.75</v>
      </c>
      <c r="U42" s="251" t="s">
        <v>20</v>
      </c>
      <c r="V42" s="216" t="s">
        <v>14</v>
      </c>
      <c r="W42" s="152"/>
    </row>
    <row r="43" spans="2:23" s="3" customFormat="1" ht="125.25" customHeight="1" x14ac:dyDescent="0.25">
      <c r="B43" s="284"/>
      <c r="C43" s="284"/>
      <c r="D43" s="237"/>
      <c r="E43" s="184"/>
      <c r="F43" s="184"/>
      <c r="G43" s="184"/>
      <c r="H43" s="183"/>
      <c r="I43" s="184"/>
      <c r="J43" s="184"/>
      <c r="K43" s="377"/>
      <c r="L43" s="377"/>
      <c r="M43" s="465"/>
      <c r="N43" s="184"/>
      <c r="O43" s="184"/>
      <c r="P43" s="184"/>
      <c r="R43" s="62"/>
      <c r="S43" s="266"/>
      <c r="T43" s="266"/>
      <c r="U43" s="252"/>
      <c r="V43" s="248"/>
      <c r="W43" s="152"/>
    </row>
    <row r="44" spans="2:23" s="3" customFormat="1" ht="238.5" customHeight="1" x14ac:dyDescent="0.25">
      <c r="B44" s="285"/>
      <c r="C44" s="285"/>
      <c r="D44" s="237"/>
      <c r="E44" s="184"/>
      <c r="F44" s="184"/>
      <c r="G44" s="184"/>
      <c r="H44" s="183"/>
      <c r="I44" s="184"/>
      <c r="J44" s="184"/>
      <c r="K44" s="377"/>
      <c r="L44" s="377"/>
      <c r="M44" s="465"/>
      <c r="N44" s="184"/>
      <c r="O44" s="184"/>
      <c r="P44" s="184"/>
      <c r="R44" s="51"/>
      <c r="S44" s="267"/>
      <c r="T44" s="267"/>
      <c r="U44" s="253"/>
      <c r="V44" s="217"/>
      <c r="W44" s="152"/>
    </row>
    <row r="45" spans="2:23" s="3" customFormat="1" ht="39" hidden="1" customHeight="1" x14ac:dyDescent="0.25">
      <c r="B45" s="15"/>
      <c r="C45" s="15"/>
      <c r="D45" s="78"/>
      <c r="E45" s="53"/>
      <c r="F45" s="54"/>
      <c r="G45" s="55"/>
      <c r="H45" s="56"/>
      <c r="I45" s="62"/>
      <c r="J45" s="62"/>
      <c r="K45" s="49"/>
      <c r="L45" s="49"/>
      <c r="M45" s="60"/>
      <c r="N45" s="61">
        <f>80%-(80%*40%)</f>
        <v>0.48</v>
      </c>
      <c r="O45" s="6"/>
      <c r="P45" s="61">
        <f>48%-(48%*40%)</f>
        <v>0.28799999999999998</v>
      </c>
      <c r="Q45" s="61">
        <f>100%-(100%*25%)</f>
        <v>0.75</v>
      </c>
      <c r="R45" s="61"/>
      <c r="S45" s="77"/>
      <c r="T45" s="59"/>
      <c r="U45" s="60"/>
      <c r="V45" s="56"/>
      <c r="W45" s="152"/>
    </row>
    <row r="46" spans="2:23" s="3" customFormat="1" ht="146.25" customHeight="1" x14ac:dyDescent="0.25">
      <c r="B46" s="283" t="s">
        <v>116</v>
      </c>
      <c r="C46" s="283" t="s">
        <v>281</v>
      </c>
      <c r="D46" s="371">
        <v>11</v>
      </c>
      <c r="E46" s="372" t="s">
        <v>107</v>
      </c>
      <c r="F46" s="372"/>
      <c r="G46" s="372"/>
      <c r="H46" s="373" t="s">
        <v>164</v>
      </c>
      <c r="I46" s="372" t="s">
        <v>108</v>
      </c>
      <c r="J46" s="359" t="s">
        <v>67</v>
      </c>
      <c r="K46" s="362">
        <v>0.8</v>
      </c>
      <c r="L46" s="362">
        <v>0.6</v>
      </c>
      <c r="M46" s="482" t="s">
        <v>19</v>
      </c>
      <c r="N46" s="359" t="s">
        <v>115</v>
      </c>
      <c r="O46" s="444"/>
      <c r="P46" s="356"/>
      <c r="Q46" s="359"/>
      <c r="R46" s="85"/>
      <c r="S46" s="362">
        <v>0.48</v>
      </c>
      <c r="T46" s="362">
        <v>0.6</v>
      </c>
      <c r="U46" s="365" t="s">
        <v>20</v>
      </c>
      <c r="V46" s="356" t="s">
        <v>14</v>
      </c>
      <c r="W46" s="152"/>
    </row>
    <row r="47" spans="2:23" s="3" customFormat="1" ht="20.25" customHeight="1" x14ac:dyDescent="0.25">
      <c r="B47" s="284"/>
      <c r="C47" s="284"/>
      <c r="D47" s="371"/>
      <c r="E47" s="372"/>
      <c r="F47" s="372"/>
      <c r="G47" s="372"/>
      <c r="H47" s="373"/>
      <c r="I47" s="372"/>
      <c r="J47" s="360"/>
      <c r="K47" s="363"/>
      <c r="L47" s="363"/>
      <c r="M47" s="483"/>
      <c r="N47" s="360"/>
      <c r="O47" s="444"/>
      <c r="P47" s="357"/>
      <c r="Q47" s="360"/>
      <c r="R47" s="86"/>
      <c r="S47" s="363"/>
      <c r="T47" s="363"/>
      <c r="U47" s="366"/>
      <c r="V47" s="357"/>
      <c r="W47" s="152"/>
    </row>
    <row r="48" spans="2:23" s="3" customFormat="1" ht="146.25" customHeight="1" x14ac:dyDescent="0.25">
      <c r="B48" s="284"/>
      <c r="C48" s="284"/>
      <c r="D48" s="371"/>
      <c r="E48" s="372"/>
      <c r="F48" s="372"/>
      <c r="G48" s="372"/>
      <c r="H48" s="373"/>
      <c r="I48" s="372"/>
      <c r="J48" s="360"/>
      <c r="K48" s="363"/>
      <c r="L48" s="363"/>
      <c r="M48" s="483"/>
      <c r="N48" s="360"/>
      <c r="O48" s="444"/>
      <c r="P48" s="357"/>
      <c r="Q48" s="360"/>
      <c r="R48" s="86"/>
      <c r="S48" s="363"/>
      <c r="T48" s="363"/>
      <c r="U48" s="366"/>
      <c r="V48" s="357"/>
      <c r="W48" s="152"/>
    </row>
    <row r="49" spans="2:23" s="3" customFormat="1" ht="23.25" customHeight="1" x14ac:dyDescent="0.25">
      <c r="B49" s="284"/>
      <c r="C49" s="284"/>
      <c r="D49" s="371"/>
      <c r="E49" s="372"/>
      <c r="F49" s="372"/>
      <c r="G49" s="372"/>
      <c r="H49" s="373"/>
      <c r="I49" s="372"/>
      <c r="J49" s="360" t="s">
        <v>109</v>
      </c>
      <c r="K49" s="363"/>
      <c r="L49" s="363"/>
      <c r="M49" s="483"/>
      <c r="N49" s="360"/>
      <c r="O49" s="444"/>
      <c r="P49" s="357"/>
      <c r="Q49" s="360"/>
      <c r="R49" s="86"/>
      <c r="S49" s="363"/>
      <c r="T49" s="363"/>
      <c r="U49" s="366"/>
      <c r="V49" s="357"/>
      <c r="W49" s="152"/>
    </row>
    <row r="50" spans="2:23" s="3" customFormat="1" ht="85.5" customHeight="1" x14ac:dyDescent="0.25">
      <c r="B50" s="285"/>
      <c r="C50" s="285"/>
      <c r="D50" s="371"/>
      <c r="E50" s="372"/>
      <c r="F50" s="372"/>
      <c r="G50" s="372"/>
      <c r="H50" s="373"/>
      <c r="I50" s="372"/>
      <c r="J50" s="361"/>
      <c r="K50" s="364"/>
      <c r="L50" s="364"/>
      <c r="M50" s="484"/>
      <c r="N50" s="361"/>
      <c r="O50" s="444"/>
      <c r="P50" s="358"/>
      <c r="Q50" s="361"/>
      <c r="R50" s="88"/>
      <c r="S50" s="364"/>
      <c r="T50" s="364"/>
      <c r="U50" s="367"/>
      <c r="V50" s="358"/>
      <c r="W50" s="152"/>
    </row>
    <row r="51" spans="2:23" s="3" customFormat="1" ht="278.25" hidden="1" customHeight="1" x14ac:dyDescent="0.25">
      <c r="B51" s="15"/>
      <c r="C51" s="15"/>
      <c r="D51" s="78"/>
      <c r="E51" s="53"/>
      <c r="F51" s="54"/>
      <c r="G51" s="55"/>
      <c r="H51" s="56"/>
      <c r="I51" s="62"/>
      <c r="J51" s="62"/>
      <c r="K51" s="49"/>
      <c r="L51" s="49"/>
      <c r="M51" s="60"/>
      <c r="N51" s="61">
        <f>80%-(80%*40%)</f>
        <v>0.48</v>
      </c>
      <c r="O51" s="6"/>
      <c r="P51" s="61"/>
      <c r="Q51" s="61"/>
      <c r="R51" s="61"/>
      <c r="S51" s="77"/>
      <c r="T51" s="59"/>
      <c r="U51" s="60"/>
      <c r="V51" s="56"/>
      <c r="W51" s="152"/>
    </row>
    <row r="52" spans="2:23" s="3" customFormat="1" ht="278.45" customHeight="1" x14ac:dyDescent="0.25">
      <c r="B52" s="283" t="s">
        <v>142</v>
      </c>
      <c r="C52" s="286" t="s">
        <v>143</v>
      </c>
      <c r="D52" s="206">
        <v>12</v>
      </c>
      <c r="E52" s="335" t="s">
        <v>119</v>
      </c>
      <c r="F52" s="336"/>
      <c r="G52" s="337"/>
      <c r="H52" s="324" t="s">
        <v>164</v>
      </c>
      <c r="I52" s="294" t="s">
        <v>120</v>
      </c>
      <c r="J52" s="294" t="s">
        <v>121</v>
      </c>
      <c r="K52" s="300">
        <v>0.8</v>
      </c>
      <c r="L52" s="298">
        <v>0.6</v>
      </c>
      <c r="M52" s="321" t="s">
        <v>19</v>
      </c>
      <c r="N52" s="294" t="s">
        <v>135</v>
      </c>
      <c r="O52" s="324"/>
      <c r="P52" s="284"/>
      <c r="Q52" s="284"/>
      <c r="R52" s="66"/>
      <c r="S52" s="298">
        <v>0.8</v>
      </c>
      <c r="T52" s="298">
        <f>60%-(60%*25%)</f>
        <v>0.44999999999999996</v>
      </c>
      <c r="U52" s="303" t="s">
        <v>20</v>
      </c>
      <c r="V52" s="289" t="s">
        <v>14</v>
      </c>
      <c r="W52" s="152"/>
    </row>
    <row r="53" spans="2:23" s="3" customFormat="1" ht="5.25" customHeight="1" x14ac:dyDescent="0.25">
      <c r="B53" s="284"/>
      <c r="C53" s="287"/>
      <c r="D53" s="207"/>
      <c r="E53" s="338"/>
      <c r="F53" s="339"/>
      <c r="G53" s="340"/>
      <c r="H53" s="325"/>
      <c r="I53" s="295"/>
      <c r="J53" s="295"/>
      <c r="K53" s="301"/>
      <c r="L53" s="299"/>
      <c r="M53" s="322"/>
      <c r="N53" s="295"/>
      <c r="O53" s="325"/>
      <c r="P53" s="284"/>
      <c r="Q53" s="284"/>
      <c r="R53" s="66"/>
      <c r="S53" s="299"/>
      <c r="T53" s="299"/>
      <c r="U53" s="304"/>
      <c r="V53" s="290"/>
      <c r="W53" s="152"/>
    </row>
    <row r="54" spans="2:23" s="3" customFormat="1" ht="393.75" customHeight="1" x14ac:dyDescent="0.25">
      <c r="B54" s="285"/>
      <c r="C54" s="287"/>
      <c r="D54" s="207"/>
      <c r="E54" s="338"/>
      <c r="F54" s="339"/>
      <c r="G54" s="340"/>
      <c r="H54" s="325"/>
      <c r="I54" s="295"/>
      <c r="J54" s="295"/>
      <c r="K54" s="301"/>
      <c r="L54" s="299"/>
      <c r="M54" s="322"/>
      <c r="N54" s="295"/>
      <c r="O54" s="325"/>
      <c r="P54" s="284"/>
      <c r="Q54" s="284"/>
      <c r="R54" s="66"/>
      <c r="S54" s="299"/>
      <c r="T54" s="299"/>
      <c r="U54" s="304"/>
      <c r="V54" s="290"/>
      <c r="W54" s="152"/>
    </row>
    <row r="55" spans="2:23" s="3" customFormat="1" ht="150.75" hidden="1" customHeight="1" x14ac:dyDescent="0.25">
      <c r="B55" s="15"/>
      <c r="C55" s="288"/>
      <c r="D55" s="31"/>
      <c r="E55" s="89"/>
      <c r="F55" s="90"/>
      <c r="G55" s="91"/>
      <c r="H55" s="95"/>
      <c r="I55" s="92"/>
      <c r="J55" s="92"/>
      <c r="K55" s="22"/>
      <c r="L55" s="93"/>
      <c r="M55" s="94"/>
      <c r="N55" s="98">
        <f>60%-(60%*25%)</f>
        <v>0.44999999999999996</v>
      </c>
      <c r="O55" s="99"/>
      <c r="P55" s="284"/>
      <c r="Q55" s="284"/>
      <c r="R55" s="66"/>
      <c r="S55" s="93"/>
      <c r="T55" s="93"/>
      <c r="U55" s="23"/>
      <c r="V55" s="96"/>
      <c r="W55" s="152"/>
    </row>
    <row r="56" spans="2:23" s="3" customFormat="1" ht="278.45" customHeight="1" x14ac:dyDescent="0.25">
      <c r="B56" s="283" t="s">
        <v>142</v>
      </c>
      <c r="C56" s="286" t="s">
        <v>143</v>
      </c>
      <c r="D56" s="206">
        <v>13</v>
      </c>
      <c r="E56" s="335" t="s">
        <v>122</v>
      </c>
      <c r="F56" s="336"/>
      <c r="G56" s="337"/>
      <c r="H56" s="324" t="s">
        <v>164</v>
      </c>
      <c r="I56" s="294" t="s">
        <v>123</v>
      </c>
      <c r="J56" s="294" t="s">
        <v>18</v>
      </c>
      <c r="K56" s="300">
        <v>0.8</v>
      </c>
      <c r="L56" s="198">
        <v>0.8</v>
      </c>
      <c r="M56" s="321" t="s">
        <v>19</v>
      </c>
      <c r="N56" s="294" t="s">
        <v>136</v>
      </c>
      <c r="O56" s="309"/>
      <c r="P56" s="307"/>
      <c r="Q56" s="307"/>
      <c r="R56" s="447"/>
      <c r="S56" s="244">
        <v>0.48</v>
      </c>
      <c r="T56" s="300">
        <v>0.8</v>
      </c>
      <c r="U56" s="321" t="s">
        <v>19</v>
      </c>
      <c r="V56" s="289" t="s">
        <v>14</v>
      </c>
      <c r="W56" s="152"/>
    </row>
    <row r="57" spans="2:23" s="3" customFormat="1" ht="50.25" customHeight="1" x14ac:dyDescent="0.25">
      <c r="B57" s="284"/>
      <c r="C57" s="287"/>
      <c r="D57" s="207"/>
      <c r="E57" s="338"/>
      <c r="F57" s="339"/>
      <c r="G57" s="340"/>
      <c r="H57" s="325"/>
      <c r="I57" s="295"/>
      <c r="J57" s="295"/>
      <c r="K57" s="301"/>
      <c r="L57" s="199"/>
      <c r="M57" s="322"/>
      <c r="N57" s="295"/>
      <c r="O57" s="310"/>
      <c r="P57" s="307"/>
      <c r="Q57" s="307"/>
      <c r="R57" s="284"/>
      <c r="S57" s="244"/>
      <c r="T57" s="301"/>
      <c r="U57" s="322"/>
      <c r="V57" s="290"/>
      <c r="W57" s="152"/>
    </row>
    <row r="58" spans="2:23" s="3" customFormat="1" ht="338.25" customHeight="1" x14ac:dyDescent="0.25">
      <c r="B58" s="285"/>
      <c r="C58" s="288"/>
      <c r="D58" s="208"/>
      <c r="E58" s="341"/>
      <c r="F58" s="342"/>
      <c r="G58" s="343"/>
      <c r="H58" s="353"/>
      <c r="I58" s="296"/>
      <c r="J58" s="296"/>
      <c r="K58" s="302"/>
      <c r="L58" s="205"/>
      <c r="M58" s="323"/>
      <c r="N58" s="296"/>
      <c r="O58" s="311"/>
      <c r="P58" s="307"/>
      <c r="Q58" s="307"/>
      <c r="R58" s="285"/>
      <c r="S58" s="244"/>
      <c r="T58" s="302"/>
      <c r="U58" s="323"/>
      <c r="V58" s="291"/>
      <c r="W58" s="152"/>
    </row>
    <row r="59" spans="2:23" s="3" customFormat="1" ht="173.25" hidden="1" customHeight="1" x14ac:dyDescent="0.25">
      <c r="B59" s="15"/>
      <c r="C59" s="65"/>
      <c r="D59" s="31"/>
      <c r="E59" s="89"/>
      <c r="F59" s="90"/>
      <c r="G59" s="91"/>
      <c r="H59" s="95"/>
      <c r="I59" s="92"/>
      <c r="J59" s="92"/>
      <c r="K59" s="103">
        <f>(8*22)*12</f>
        <v>2112</v>
      </c>
      <c r="L59" s="101"/>
      <c r="M59" s="94"/>
      <c r="N59" s="104">
        <f>80%-(80%*40%)</f>
        <v>0.48</v>
      </c>
      <c r="O59" s="99"/>
      <c r="P59" s="66"/>
      <c r="Q59" s="66"/>
      <c r="R59" s="66"/>
      <c r="S59" s="22"/>
      <c r="T59" s="22"/>
      <c r="U59" s="23"/>
      <c r="V59" s="96"/>
      <c r="W59" s="152"/>
    </row>
    <row r="60" spans="2:23" s="3" customFormat="1" ht="188.25" hidden="1" customHeight="1" x14ac:dyDescent="0.25">
      <c r="B60" s="15"/>
      <c r="C60" s="15"/>
      <c r="D60" s="31"/>
      <c r="E60" s="89"/>
      <c r="F60" s="90"/>
      <c r="G60" s="91"/>
      <c r="H60" s="95"/>
      <c r="I60" s="92"/>
      <c r="J60" s="92"/>
      <c r="K60" s="107"/>
      <c r="L60" s="22"/>
      <c r="M60" s="105"/>
      <c r="N60" s="104">
        <f>60%-(60%*30%)</f>
        <v>0.42</v>
      </c>
      <c r="O60" s="99"/>
      <c r="P60" s="15"/>
      <c r="Q60" s="15"/>
      <c r="R60" s="66"/>
      <c r="S60" s="22"/>
      <c r="T60" s="22"/>
      <c r="U60" s="105"/>
      <c r="V60" s="96"/>
      <c r="W60" s="152"/>
    </row>
    <row r="61" spans="2:23" s="3" customFormat="1" ht="278.45" customHeight="1" x14ac:dyDescent="0.25">
      <c r="B61" s="283" t="s">
        <v>142</v>
      </c>
      <c r="C61" s="286" t="s">
        <v>143</v>
      </c>
      <c r="D61" s="206">
        <v>14</v>
      </c>
      <c r="E61" s="335" t="s">
        <v>127</v>
      </c>
      <c r="F61" s="336"/>
      <c r="G61" s="337"/>
      <c r="H61" s="324" t="s">
        <v>17</v>
      </c>
      <c r="I61" s="294" t="s">
        <v>128</v>
      </c>
      <c r="J61" s="292" t="s">
        <v>144</v>
      </c>
      <c r="K61" s="198">
        <v>0.4</v>
      </c>
      <c r="L61" s="300">
        <v>1</v>
      </c>
      <c r="M61" s="303" t="s">
        <v>42</v>
      </c>
      <c r="N61" s="292" t="s">
        <v>138</v>
      </c>
      <c r="O61" s="309"/>
      <c r="P61" s="307"/>
      <c r="Q61" s="307"/>
      <c r="R61" s="74"/>
      <c r="S61" s="315">
        <v>0.28000000000000003</v>
      </c>
      <c r="T61" s="318">
        <v>0.997</v>
      </c>
      <c r="U61" s="303" t="s">
        <v>42</v>
      </c>
      <c r="V61" s="289" t="s">
        <v>14</v>
      </c>
      <c r="W61" s="152"/>
    </row>
    <row r="62" spans="2:23" s="3" customFormat="1" ht="134.25" customHeight="1" x14ac:dyDescent="0.25">
      <c r="B62" s="284"/>
      <c r="C62" s="287"/>
      <c r="D62" s="207"/>
      <c r="E62" s="338"/>
      <c r="F62" s="339"/>
      <c r="G62" s="340"/>
      <c r="H62" s="325"/>
      <c r="I62" s="295"/>
      <c r="J62" s="293"/>
      <c r="K62" s="199"/>
      <c r="L62" s="301"/>
      <c r="M62" s="304"/>
      <c r="N62" s="293"/>
      <c r="O62" s="310"/>
      <c r="P62" s="307"/>
      <c r="Q62" s="307"/>
      <c r="R62" s="66"/>
      <c r="S62" s="316"/>
      <c r="T62" s="319"/>
      <c r="U62" s="304"/>
      <c r="V62" s="290"/>
      <c r="W62" s="152"/>
    </row>
    <row r="63" spans="2:23" s="3" customFormat="1" ht="176.25" customHeight="1" x14ac:dyDescent="0.25">
      <c r="B63" s="285"/>
      <c r="C63" s="288"/>
      <c r="D63" s="208"/>
      <c r="E63" s="341"/>
      <c r="F63" s="342"/>
      <c r="G63" s="343"/>
      <c r="H63" s="353"/>
      <c r="I63" s="296"/>
      <c r="J63" s="297"/>
      <c r="K63" s="205"/>
      <c r="L63" s="302"/>
      <c r="M63" s="305"/>
      <c r="N63" s="297"/>
      <c r="O63" s="311"/>
      <c r="P63" s="307"/>
      <c r="Q63" s="307"/>
      <c r="R63" s="64"/>
      <c r="S63" s="317"/>
      <c r="T63" s="320"/>
      <c r="U63" s="305"/>
      <c r="V63" s="291"/>
      <c r="W63" s="152"/>
    </row>
    <row r="64" spans="2:23" s="3" customFormat="1" ht="278.45" hidden="1" customHeight="1" x14ac:dyDescent="0.25">
      <c r="B64" s="15"/>
      <c r="C64" s="15"/>
      <c r="D64" s="31"/>
      <c r="E64" s="89"/>
      <c r="F64" s="90"/>
      <c r="G64" s="91"/>
      <c r="H64" s="95"/>
      <c r="I64" s="92"/>
      <c r="J64" s="97"/>
      <c r="K64" s="110"/>
      <c r="L64" s="22"/>
      <c r="M64" s="23"/>
      <c r="N64" s="104">
        <f>40%-(40%*30%)</f>
        <v>0.28000000000000003</v>
      </c>
      <c r="O64" s="99"/>
      <c r="P64" s="15"/>
      <c r="Q64" s="15"/>
      <c r="R64" s="66"/>
      <c r="S64" s="108"/>
      <c r="T64" s="109"/>
      <c r="U64" s="23"/>
      <c r="V64" s="96"/>
      <c r="W64" s="152"/>
    </row>
    <row r="65" spans="2:23" s="3" customFormat="1" ht="278.45" customHeight="1" x14ac:dyDescent="0.25">
      <c r="B65" s="283" t="s">
        <v>142</v>
      </c>
      <c r="C65" s="286" t="s">
        <v>143</v>
      </c>
      <c r="D65" s="206">
        <v>15</v>
      </c>
      <c r="E65" s="326" t="s">
        <v>129</v>
      </c>
      <c r="F65" s="327"/>
      <c r="G65" s="328"/>
      <c r="H65" s="324" t="s">
        <v>164</v>
      </c>
      <c r="I65" s="294" t="s">
        <v>130</v>
      </c>
      <c r="J65" s="294" t="s">
        <v>131</v>
      </c>
      <c r="K65" s="300">
        <v>0.6</v>
      </c>
      <c r="L65" s="298">
        <v>0.6</v>
      </c>
      <c r="M65" s="303" t="s">
        <v>19</v>
      </c>
      <c r="N65" s="292" t="s">
        <v>139</v>
      </c>
      <c r="O65" s="309"/>
      <c r="P65" s="307"/>
      <c r="Q65" s="307"/>
      <c r="R65" s="74"/>
      <c r="S65" s="300">
        <f>L65-(L65*30%)</f>
        <v>0.42</v>
      </c>
      <c r="T65" s="300">
        <v>0.6</v>
      </c>
      <c r="U65" s="303" t="s">
        <v>20</v>
      </c>
      <c r="V65" s="289" t="s">
        <v>14</v>
      </c>
      <c r="W65" s="152"/>
    </row>
    <row r="66" spans="2:23" s="3" customFormat="1" ht="101.25" customHeight="1" x14ac:dyDescent="0.25">
      <c r="B66" s="284"/>
      <c r="C66" s="287"/>
      <c r="D66" s="207"/>
      <c r="E66" s="329"/>
      <c r="F66" s="330"/>
      <c r="G66" s="331"/>
      <c r="H66" s="325"/>
      <c r="I66" s="295"/>
      <c r="J66" s="295"/>
      <c r="K66" s="301"/>
      <c r="L66" s="299"/>
      <c r="M66" s="304"/>
      <c r="N66" s="293"/>
      <c r="O66" s="310"/>
      <c r="P66" s="307"/>
      <c r="Q66" s="307"/>
      <c r="R66" s="66"/>
      <c r="S66" s="301"/>
      <c r="T66" s="301"/>
      <c r="U66" s="304"/>
      <c r="V66" s="290"/>
      <c r="W66" s="152"/>
    </row>
    <row r="67" spans="2:23" s="3" customFormat="1" ht="47.25" customHeight="1" x14ac:dyDescent="0.25">
      <c r="B67" s="285"/>
      <c r="C67" s="288"/>
      <c r="D67" s="208"/>
      <c r="E67" s="332"/>
      <c r="F67" s="333"/>
      <c r="G67" s="334"/>
      <c r="H67" s="353"/>
      <c r="I67" s="296"/>
      <c r="J67" s="296"/>
      <c r="K67" s="302"/>
      <c r="L67" s="308"/>
      <c r="M67" s="305"/>
      <c r="N67" s="306"/>
      <c r="O67" s="311"/>
      <c r="P67" s="307"/>
      <c r="Q67" s="307"/>
      <c r="R67" s="64"/>
      <c r="S67" s="302"/>
      <c r="T67" s="302"/>
      <c r="U67" s="305"/>
      <c r="V67" s="291"/>
      <c r="W67" s="152"/>
    </row>
    <row r="68" spans="2:23" s="3" customFormat="1" ht="165.75" hidden="1" customHeight="1" x14ac:dyDescent="0.25">
      <c r="B68" s="15"/>
      <c r="C68" s="15"/>
      <c r="D68" s="31"/>
      <c r="E68" s="111"/>
      <c r="F68" s="112"/>
      <c r="G68" s="113"/>
      <c r="H68" s="95"/>
      <c r="I68" s="92"/>
      <c r="J68" s="92"/>
      <c r="K68" s="103">
        <f>(8*22)*12</f>
        <v>2112</v>
      </c>
      <c r="L68" s="93"/>
      <c r="M68" s="23"/>
      <c r="N68" s="104">
        <f>60%-(60%*30%)</f>
        <v>0.42</v>
      </c>
      <c r="O68" s="99"/>
      <c r="P68" s="66"/>
      <c r="Q68" s="66"/>
      <c r="R68" s="66"/>
      <c r="S68" s="22"/>
      <c r="T68" s="22"/>
      <c r="U68" s="23"/>
      <c r="V68" s="96"/>
      <c r="W68" s="152"/>
    </row>
    <row r="69" spans="2:23" s="3" customFormat="1" ht="278.45" customHeight="1" x14ac:dyDescent="0.25">
      <c r="B69" s="283" t="s">
        <v>142</v>
      </c>
      <c r="C69" s="286" t="s">
        <v>143</v>
      </c>
      <c r="D69" s="206">
        <v>16</v>
      </c>
      <c r="E69" s="326" t="s">
        <v>132</v>
      </c>
      <c r="F69" s="327"/>
      <c r="G69" s="328"/>
      <c r="H69" s="344" t="s">
        <v>164</v>
      </c>
      <c r="I69" s="292" t="s">
        <v>133</v>
      </c>
      <c r="J69" s="292" t="s">
        <v>134</v>
      </c>
      <c r="K69" s="347">
        <v>0.8</v>
      </c>
      <c r="L69" s="350">
        <v>0.6</v>
      </c>
      <c r="M69" s="321" t="s">
        <v>19</v>
      </c>
      <c r="N69" s="292" t="s">
        <v>140</v>
      </c>
      <c r="O69" s="294" t="s">
        <v>141</v>
      </c>
      <c r="P69" s="307"/>
      <c r="Q69" s="307"/>
      <c r="R69" s="74"/>
      <c r="S69" s="300">
        <v>0.56000000000000005</v>
      </c>
      <c r="T69" s="298">
        <v>0.6</v>
      </c>
      <c r="U69" s="303" t="s">
        <v>20</v>
      </c>
      <c r="V69" s="289" t="s">
        <v>14</v>
      </c>
      <c r="W69" s="152"/>
    </row>
    <row r="70" spans="2:23" s="3" customFormat="1" ht="65.25" customHeight="1" x14ac:dyDescent="0.25">
      <c r="B70" s="284"/>
      <c r="C70" s="287"/>
      <c r="D70" s="207"/>
      <c r="E70" s="329"/>
      <c r="F70" s="330"/>
      <c r="G70" s="331"/>
      <c r="H70" s="345"/>
      <c r="I70" s="293"/>
      <c r="J70" s="293"/>
      <c r="K70" s="348"/>
      <c r="L70" s="351"/>
      <c r="M70" s="322"/>
      <c r="N70" s="293"/>
      <c r="O70" s="295"/>
      <c r="P70" s="307"/>
      <c r="Q70" s="307"/>
      <c r="R70" s="66"/>
      <c r="S70" s="301"/>
      <c r="T70" s="299"/>
      <c r="U70" s="304"/>
      <c r="V70" s="290"/>
      <c r="W70" s="152"/>
    </row>
    <row r="71" spans="2:23" s="3" customFormat="1" ht="360.75" customHeight="1" x14ac:dyDescent="0.25">
      <c r="B71" s="285"/>
      <c r="C71" s="288"/>
      <c r="D71" s="208"/>
      <c r="E71" s="332"/>
      <c r="F71" s="333"/>
      <c r="G71" s="334"/>
      <c r="H71" s="346"/>
      <c r="I71" s="297"/>
      <c r="J71" s="297"/>
      <c r="K71" s="349"/>
      <c r="L71" s="352"/>
      <c r="M71" s="323"/>
      <c r="N71" s="306"/>
      <c r="O71" s="296"/>
      <c r="P71" s="307"/>
      <c r="Q71" s="307"/>
      <c r="R71" s="64"/>
      <c r="S71" s="302"/>
      <c r="T71" s="308"/>
      <c r="U71" s="305"/>
      <c r="V71" s="291"/>
      <c r="W71" s="152"/>
    </row>
    <row r="72" spans="2:23" s="4" customFormat="1" ht="349.5" customHeight="1" x14ac:dyDescent="0.25">
      <c r="B72" s="242" t="s">
        <v>39</v>
      </c>
      <c r="C72" s="242" t="s">
        <v>38</v>
      </c>
      <c r="D72" s="206">
        <v>17</v>
      </c>
      <c r="E72" s="383" t="s">
        <v>29</v>
      </c>
      <c r="F72" s="384"/>
      <c r="G72" s="385"/>
      <c r="H72" s="216" t="s">
        <v>164</v>
      </c>
      <c r="I72" s="395" t="s">
        <v>30</v>
      </c>
      <c r="J72" s="9" t="s">
        <v>31</v>
      </c>
      <c r="K72" s="300">
        <v>1</v>
      </c>
      <c r="L72" s="300">
        <v>0.8</v>
      </c>
      <c r="M72" s="303" t="s">
        <v>19</v>
      </c>
      <c r="N72" s="395" t="s">
        <v>22</v>
      </c>
      <c r="O72" s="395" t="s">
        <v>28</v>
      </c>
      <c r="P72" s="473"/>
      <c r="Q72" s="9"/>
      <c r="R72" s="9"/>
      <c r="S72" s="300">
        <v>0.36</v>
      </c>
      <c r="T72" s="300">
        <v>0.8</v>
      </c>
      <c r="U72" s="303" t="s">
        <v>19</v>
      </c>
      <c r="V72" s="392" t="s">
        <v>14</v>
      </c>
      <c r="W72" s="32"/>
    </row>
    <row r="73" spans="2:23" s="4" customFormat="1" ht="274.5" customHeight="1" x14ac:dyDescent="0.25">
      <c r="B73" s="242"/>
      <c r="C73" s="242"/>
      <c r="D73" s="207"/>
      <c r="E73" s="389"/>
      <c r="F73" s="390"/>
      <c r="G73" s="391"/>
      <c r="H73" s="217"/>
      <c r="I73" s="397"/>
      <c r="J73" s="13" t="s">
        <v>21</v>
      </c>
      <c r="K73" s="302"/>
      <c r="L73" s="302"/>
      <c r="M73" s="305"/>
      <c r="N73" s="397"/>
      <c r="O73" s="397"/>
      <c r="P73" s="473"/>
      <c r="Q73" s="13"/>
      <c r="R73" s="13"/>
      <c r="S73" s="302"/>
      <c r="T73" s="302"/>
      <c r="U73" s="305"/>
      <c r="V73" s="394"/>
      <c r="W73" s="32"/>
    </row>
    <row r="74" spans="2:23" s="4" customFormat="1" ht="80.25" hidden="1" customHeight="1" x14ac:dyDescent="0.25">
      <c r="B74" s="32"/>
      <c r="C74" s="32"/>
      <c r="D74" s="16"/>
      <c r="E74" s="17"/>
      <c r="F74" s="18"/>
      <c r="G74" s="19"/>
      <c r="H74" s="20"/>
      <c r="I74" s="21"/>
      <c r="J74" s="33">
        <f>1423500*500</f>
        <v>711750000</v>
      </c>
      <c r="K74" s="22"/>
      <c r="L74" s="22"/>
      <c r="M74" s="23"/>
      <c r="N74" s="34">
        <f>100%-(100%*40%)</f>
        <v>0.6</v>
      </c>
      <c r="O74" s="26"/>
      <c r="P74" s="34">
        <f>60%-(60%*40%)</f>
        <v>0.36</v>
      </c>
      <c r="Q74" s="34"/>
      <c r="R74" s="34"/>
      <c r="S74" s="22"/>
      <c r="T74" s="22"/>
      <c r="U74" s="23"/>
      <c r="V74" s="20"/>
      <c r="W74" s="32"/>
    </row>
    <row r="75" spans="2:23" s="4" customFormat="1" ht="85.5" customHeight="1" x14ac:dyDescent="0.25">
      <c r="B75" s="246" t="s">
        <v>157</v>
      </c>
      <c r="C75" s="246" t="s">
        <v>158</v>
      </c>
      <c r="D75" s="268">
        <v>18</v>
      </c>
      <c r="E75" s="259" t="s">
        <v>145</v>
      </c>
      <c r="F75" s="232"/>
      <c r="G75" s="233"/>
      <c r="H75" s="275" t="s">
        <v>58</v>
      </c>
      <c r="I75" s="275" t="s">
        <v>146</v>
      </c>
      <c r="J75" s="275" t="s">
        <v>147</v>
      </c>
      <c r="K75" s="220">
        <v>1</v>
      </c>
      <c r="L75" s="220">
        <v>1</v>
      </c>
      <c r="M75" s="222" t="s">
        <v>42</v>
      </c>
      <c r="N75" s="275" t="s">
        <v>154</v>
      </c>
      <c r="O75" s="275" t="s">
        <v>155</v>
      </c>
      <c r="P75" s="218" t="s">
        <v>329</v>
      </c>
      <c r="Q75" s="190" t="s">
        <v>330</v>
      </c>
      <c r="R75" s="11"/>
      <c r="S75" s="220">
        <f>70%-(70%*40%)</f>
        <v>0.42</v>
      </c>
      <c r="T75" s="220">
        <v>0.75</v>
      </c>
      <c r="U75" s="222" t="s">
        <v>19</v>
      </c>
      <c r="V75" s="272" t="s">
        <v>14</v>
      </c>
      <c r="W75" s="32"/>
    </row>
    <row r="76" spans="2:23" s="4" customFormat="1" ht="92.25" customHeight="1" x14ac:dyDescent="0.25">
      <c r="B76" s="246"/>
      <c r="C76" s="246"/>
      <c r="D76" s="269"/>
      <c r="E76" s="260"/>
      <c r="F76" s="261"/>
      <c r="G76" s="262"/>
      <c r="H76" s="276"/>
      <c r="I76" s="276"/>
      <c r="J76" s="276"/>
      <c r="K76" s="250"/>
      <c r="L76" s="250"/>
      <c r="M76" s="254"/>
      <c r="N76" s="276"/>
      <c r="O76" s="276"/>
      <c r="P76" s="249"/>
      <c r="Q76" s="192"/>
      <c r="R76" s="16"/>
      <c r="S76" s="250"/>
      <c r="T76" s="250"/>
      <c r="U76" s="254"/>
      <c r="V76" s="273"/>
      <c r="W76" s="32"/>
    </row>
    <row r="77" spans="2:23" s="4" customFormat="1" ht="409.6" customHeight="1" x14ac:dyDescent="0.25">
      <c r="B77" s="246"/>
      <c r="C77" s="246"/>
      <c r="D77" s="270"/>
      <c r="E77" s="234"/>
      <c r="F77" s="235"/>
      <c r="G77" s="236"/>
      <c r="H77" s="277"/>
      <c r="I77" s="277"/>
      <c r="J77" s="277"/>
      <c r="K77" s="221"/>
      <c r="L77" s="221"/>
      <c r="M77" s="223"/>
      <c r="N77" s="277"/>
      <c r="O77" s="277"/>
      <c r="P77" s="277"/>
      <c r="Q77" s="191"/>
      <c r="R77" s="12"/>
      <c r="S77" s="221"/>
      <c r="T77" s="221"/>
      <c r="U77" s="223"/>
      <c r="V77" s="274"/>
      <c r="W77" s="32"/>
    </row>
    <row r="78" spans="2:23" ht="51" hidden="1" x14ac:dyDescent="0.75">
      <c r="B78" s="246"/>
      <c r="C78" s="246"/>
      <c r="D78" s="117"/>
      <c r="E78" s="53"/>
      <c r="F78" s="54"/>
      <c r="G78" s="55"/>
      <c r="H78" s="118"/>
      <c r="I78" s="119"/>
      <c r="J78" s="119"/>
      <c r="K78" s="59"/>
      <c r="L78" s="59"/>
      <c r="M78" s="60"/>
      <c r="N78" s="79">
        <f>100%-(100%*30%)</f>
        <v>0.7</v>
      </c>
      <c r="O78" s="79">
        <f>70%-(70%*40%)</f>
        <v>0.42</v>
      </c>
      <c r="P78" s="79">
        <f>100%-(100%*25%)</f>
        <v>0.75</v>
      </c>
      <c r="Q78" s="121"/>
      <c r="R78" s="121"/>
      <c r="S78" s="59"/>
      <c r="T78" s="59"/>
      <c r="U78" s="60"/>
      <c r="V78" s="120"/>
      <c r="W78" s="121"/>
    </row>
    <row r="79" spans="2:23" ht="51" x14ac:dyDescent="0.75">
      <c r="B79" s="176" t="s">
        <v>157</v>
      </c>
      <c r="C79" s="246" t="s">
        <v>158</v>
      </c>
      <c r="D79" s="268">
        <v>19</v>
      </c>
      <c r="E79" s="259" t="s">
        <v>148</v>
      </c>
      <c r="F79" s="232"/>
      <c r="G79" s="233"/>
      <c r="H79" s="280" t="s">
        <v>17</v>
      </c>
      <c r="I79" s="275" t="s">
        <v>149</v>
      </c>
      <c r="J79" s="218" t="s">
        <v>150</v>
      </c>
      <c r="K79" s="220">
        <v>1</v>
      </c>
      <c r="L79" s="220">
        <v>0.2</v>
      </c>
      <c r="M79" s="222" t="s">
        <v>19</v>
      </c>
      <c r="N79" s="275" t="s">
        <v>156</v>
      </c>
      <c r="O79" s="224"/>
      <c r="P79" s="275"/>
      <c r="Q79" s="123"/>
      <c r="R79" s="123"/>
      <c r="S79" s="220">
        <v>0.7</v>
      </c>
      <c r="T79" s="220">
        <v>0.2</v>
      </c>
      <c r="U79" s="222" t="s">
        <v>20</v>
      </c>
      <c r="V79" s="272" t="s">
        <v>14</v>
      </c>
      <c r="W79" s="121"/>
    </row>
    <row r="80" spans="2:23" ht="409.6" customHeight="1" x14ac:dyDescent="0.75">
      <c r="B80" s="176"/>
      <c r="C80" s="246"/>
      <c r="D80" s="269"/>
      <c r="E80" s="260"/>
      <c r="F80" s="261"/>
      <c r="G80" s="262"/>
      <c r="H80" s="281"/>
      <c r="I80" s="276"/>
      <c r="J80" s="249"/>
      <c r="K80" s="250"/>
      <c r="L80" s="250"/>
      <c r="M80" s="254"/>
      <c r="N80" s="276"/>
      <c r="O80" s="255"/>
      <c r="P80" s="276"/>
      <c r="Q80" s="124"/>
      <c r="R80" s="124"/>
      <c r="S80" s="250"/>
      <c r="T80" s="250"/>
      <c r="U80" s="254"/>
      <c r="V80" s="273"/>
      <c r="W80" s="121"/>
    </row>
    <row r="81" spans="2:23" ht="262.5" customHeight="1" x14ac:dyDescent="0.75">
      <c r="B81" s="176"/>
      <c r="C81" s="246"/>
      <c r="D81" s="270"/>
      <c r="E81" s="234"/>
      <c r="F81" s="235"/>
      <c r="G81" s="236"/>
      <c r="H81" s="282"/>
      <c r="I81" s="277"/>
      <c r="J81" s="277"/>
      <c r="K81" s="221"/>
      <c r="L81" s="221"/>
      <c r="M81" s="223"/>
      <c r="N81" s="278"/>
      <c r="O81" s="225"/>
      <c r="P81" s="278"/>
      <c r="Q81" s="125"/>
      <c r="R81" s="125"/>
      <c r="S81" s="221"/>
      <c r="T81" s="221"/>
      <c r="U81" s="223"/>
      <c r="V81" s="274"/>
      <c r="W81" s="121"/>
    </row>
    <row r="82" spans="2:23" ht="69" hidden="1" customHeight="1" x14ac:dyDescent="0.75">
      <c r="B82" s="176"/>
      <c r="C82" s="246"/>
      <c r="D82" s="117"/>
      <c r="E82" s="53"/>
      <c r="F82" s="54"/>
      <c r="G82" s="55"/>
      <c r="H82" s="126"/>
      <c r="I82" s="119"/>
      <c r="J82" s="127"/>
      <c r="K82" s="128">
        <f>(24*22)*12</f>
        <v>6336</v>
      </c>
      <c r="L82" s="59"/>
      <c r="M82" s="60"/>
      <c r="N82" s="79">
        <f>100%-(100%*30%)</f>
        <v>0.7</v>
      </c>
      <c r="O82" s="79"/>
      <c r="P82" s="58"/>
      <c r="Q82" s="121"/>
      <c r="R82" s="121"/>
      <c r="S82" s="59"/>
      <c r="T82" s="59"/>
      <c r="U82" s="60"/>
      <c r="V82" s="120"/>
      <c r="W82" s="121"/>
    </row>
    <row r="83" spans="2:23" s="121" customFormat="1" ht="267.75" customHeight="1" x14ac:dyDescent="0.75">
      <c r="B83" s="176" t="s">
        <v>157</v>
      </c>
      <c r="C83" s="239" t="s">
        <v>175</v>
      </c>
      <c r="D83" s="268">
        <v>20</v>
      </c>
      <c r="E83" s="259" t="s">
        <v>159</v>
      </c>
      <c r="F83" s="232"/>
      <c r="G83" s="233"/>
      <c r="H83" s="216" t="s">
        <v>160</v>
      </c>
      <c r="I83" s="218" t="s">
        <v>161</v>
      </c>
      <c r="J83" s="224" t="s">
        <v>162</v>
      </c>
      <c r="K83" s="220">
        <v>1</v>
      </c>
      <c r="L83" s="220">
        <v>1</v>
      </c>
      <c r="M83" s="222" t="s">
        <v>42</v>
      </c>
      <c r="N83" s="218" t="s">
        <v>169</v>
      </c>
      <c r="O83" s="218" t="s">
        <v>172</v>
      </c>
      <c r="P83" s="218" t="s">
        <v>174</v>
      </c>
      <c r="R83" s="41"/>
      <c r="S83" s="220">
        <v>0.25</v>
      </c>
      <c r="T83" s="220">
        <v>1</v>
      </c>
      <c r="U83" s="222" t="s">
        <v>42</v>
      </c>
      <c r="V83" s="216" t="s">
        <v>14</v>
      </c>
    </row>
    <row r="84" spans="2:23" s="121" customFormat="1" ht="267.75" customHeight="1" x14ac:dyDescent="0.75">
      <c r="B84" s="176"/>
      <c r="C84" s="239"/>
      <c r="D84" s="269"/>
      <c r="E84" s="260"/>
      <c r="F84" s="261"/>
      <c r="G84" s="262"/>
      <c r="H84" s="248"/>
      <c r="I84" s="249"/>
      <c r="J84" s="255"/>
      <c r="K84" s="250"/>
      <c r="L84" s="250"/>
      <c r="M84" s="254"/>
      <c r="N84" s="249"/>
      <c r="O84" s="249"/>
      <c r="P84" s="249"/>
      <c r="R84" s="62"/>
      <c r="S84" s="250"/>
      <c r="T84" s="250"/>
      <c r="U84" s="254"/>
      <c r="V84" s="248"/>
    </row>
    <row r="85" spans="2:23" s="121" customFormat="1" ht="96.75" customHeight="1" x14ac:dyDescent="0.75">
      <c r="B85" s="176"/>
      <c r="C85" s="239"/>
      <c r="D85" s="270"/>
      <c r="E85" s="234"/>
      <c r="F85" s="235"/>
      <c r="G85" s="236"/>
      <c r="H85" s="217"/>
      <c r="I85" s="219"/>
      <c r="J85" s="225"/>
      <c r="K85" s="221"/>
      <c r="L85" s="221"/>
      <c r="M85" s="223"/>
      <c r="N85" s="219"/>
      <c r="O85" s="219"/>
      <c r="P85" s="219"/>
      <c r="R85" s="51"/>
      <c r="S85" s="221"/>
      <c r="T85" s="221"/>
      <c r="U85" s="223"/>
      <c r="V85" s="217"/>
    </row>
    <row r="86" spans="2:23" s="121" customFormat="1" ht="0.75" customHeight="1" x14ac:dyDescent="0.75">
      <c r="B86" s="176"/>
      <c r="C86" s="239"/>
      <c r="D86" s="117"/>
      <c r="E86" s="53"/>
      <c r="F86" s="54"/>
      <c r="G86" s="55"/>
      <c r="H86" s="56"/>
      <c r="I86" s="62"/>
      <c r="J86" s="58"/>
      <c r="K86" s="59"/>
      <c r="L86" s="59"/>
      <c r="M86" s="60"/>
      <c r="N86" s="132">
        <f>100%-(100%*30%)</f>
        <v>0.7</v>
      </c>
      <c r="P86" s="132">
        <f>70%-(70%*40%)</f>
        <v>0.42</v>
      </c>
      <c r="Q86" s="132">
        <f>42%-(42%*40%)</f>
        <v>0.252</v>
      </c>
      <c r="R86" s="132"/>
      <c r="S86" s="59"/>
      <c r="T86" s="59"/>
      <c r="U86" s="60"/>
      <c r="V86" s="56"/>
    </row>
    <row r="87" spans="2:23" s="121" customFormat="1" ht="0.75" customHeight="1" x14ac:dyDescent="0.75">
      <c r="B87" s="136"/>
      <c r="C87" s="137"/>
      <c r="D87" s="117"/>
      <c r="E87" s="53"/>
      <c r="F87" s="54"/>
      <c r="G87" s="55"/>
      <c r="H87" s="56"/>
      <c r="I87" s="62"/>
      <c r="J87" s="58"/>
      <c r="K87" s="59"/>
      <c r="L87" s="59"/>
      <c r="M87" s="60"/>
      <c r="N87" s="132">
        <f>60%-(60%*40%)</f>
        <v>0.36</v>
      </c>
      <c r="P87" s="132">
        <f>36%-(36%*40%)</f>
        <v>0.216</v>
      </c>
      <c r="Q87" s="62"/>
      <c r="R87" s="62"/>
      <c r="S87" s="59"/>
      <c r="T87" s="59"/>
      <c r="U87" s="60"/>
      <c r="V87" s="56"/>
    </row>
    <row r="88" spans="2:23" s="121" customFormat="1" ht="267.75" customHeight="1" x14ac:dyDescent="0.75">
      <c r="B88" s="176" t="s">
        <v>157</v>
      </c>
      <c r="C88" s="239" t="s">
        <v>175</v>
      </c>
      <c r="D88" s="237">
        <v>21</v>
      </c>
      <c r="E88" s="184" t="s">
        <v>166</v>
      </c>
      <c r="F88" s="184"/>
      <c r="G88" s="184"/>
      <c r="H88" s="183" t="s">
        <v>17</v>
      </c>
      <c r="I88" s="247" t="s">
        <v>167</v>
      </c>
      <c r="J88" s="229" t="s">
        <v>168</v>
      </c>
      <c r="K88" s="181">
        <v>0.8</v>
      </c>
      <c r="L88" s="181">
        <v>1</v>
      </c>
      <c r="M88" s="182" t="s">
        <v>42</v>
      </c>
      <c r="N88" s="184" t="s">
        <v>171</v>
      </c>
      <c r="O88" s="178"/>
      <c r="P88" s="224"/>
      <c r="Q88" s="224"/>
      <c r="R88" s="39"/>
      <c r="S88" s="181">
        <v>0.48</v>
      </c>
      <c r="T88" s="181">
        <v>1</v>
      </c>
      <c r="U88" s="182" t="s">
        <v>42</v>
      </c>
      <c r="V88" s="183" t="s">
        <v>14</v>
      </c>
    </row>
    <row r="89" spans="2:23" s="121" customFormat="1" ht="267.75" customHeight="1" x14ac:dyDescent="0.75">
      <c r="B89" s="176"/>
      <c r="C89" s="239"/>
      <c r="D89" s="237"/>
      <c r="E89" s="184"/>
      <c r="F89" s="184"/>
      <c r="G89" s="184"/>
      <c r="H89" s="183"/>
      <c r="I89" s="247"/>
      <c r="J89" s="229"/>
      <c r="K89" s="181"/>
      <c r="L89" s="181"/>
      <c r="M89" s="182"/>
      <c r="N89" s="184"/>
      <c r="O89" s="179"/>
      <c r="P89" s="255"/>
      <c r="Q89" s="255"/>
      <c r="R89" s="58"/>
      <c r="S89" s="181"/>
      <c r="T89" s="181"/>
      <c r="U89" s="182"/>
      <c r="V89" s="183"/>
    </row>
    <row r="90" spans="2:23" s="121" customFormat="1" ht="105.75" customHeight="1" x14ac:dyDescent="0.75">
      <c r="B90" s="176"/>
      <c r="C90" s="239"/>
      <c r="D90" s="237"/>
      <c r="E90" s="184"/>
      <c r="F90" s="184"/>
      <c r="G90" s="184"/>
      <c r="H90" s="183"/>
      <c r="I90" s="247"/>
      <c r="J90" s="229"/>
      <c r="K90" s="181"/>
      <c r="L90" s="181"/>
      <c r="M90" s="182"/>
      <c r="N90" s="184"/>
      <c r="O90" s="180"/>
      <c r="P90" s="225"/>
      <c r="Q90" s="225"/>
      <c r="R90" s="48"/>
      <c r="S90" s="181"/>
      <c r="T90" s="181"/>
      <c r="U90" s="182"/>
      <c r="V90" s="183"/>
    </row>
    <row r="91" spans="2:23" s="121" customFormat="1" ht="60" hidden="1" customHeight="1" x14ac:dyDescent="0.75">
      <c r="B91" s="176"/>
      <c r="C91" s="239"/>
      <c r="D91" s="76"/>
      <c r="E91" s="229"/>
      <c r="F91" s="229"/>
      <c r="G91" s="82"/>
      <c r="H91" s="83"/>
      <c r="I91" s="82"/>
      <c r="J91" s="130"/>
      <c r="K91" s="79"/>
      <c r="L91" s="79"/>
      <c r="M91" s="129"/>
      <c r="N91" s="133">
        <f>60%-(60%*40%)</f>
        <v>0.36</v>
      </c>
      <c r="O91" s="134"/>
      <c r="P91" s="133"/>
      <c r="Q91" s="82"/>
      <c r="R91" s="82"/>
      <c r="S91" s="79"/>
      <c r="T91" s="79"/>
      <c r="U91" s="129"/>
      <c r="V91" s="83"/>
    </row>
    <row r="92" spans="2:23" ht="264.75" customHeight="1" x14ac:dyDescent="0.75">
      <c r="B92" s="239" t="s">
        <v>185</v>
      </c>
      <c r="C92" s="239" t="s">
        <v>186</v>
      </c>
      <c r="D92" s="256">
        <v>22</v>
      </c>
      <c r="E92" s="259" t="s">
        <v>176</v>
      </c>
      <c r="F92" s="232"/>
      <c r="G92" s="233"/>
      <c r="H92" s="216" t="s">
        <v>164</v>
      </c>
      <c r="I92" s="218" t="s">
        <v>177</v>
      </c>
      <c r="J92" s="218" t="s">
        <v>178</v>
      </c>
      <c r="K92" s="220">
        <v>0.8</v>
      </c>
      <c r="L92" s="220">
        <v>1</v>
      </c>
      <c r="M92" s="222" t="s">
        <v>42</v>
      </c>
      <c r="N92" s="218" t="s">
        <v>181</v>
      </c>
      <c r="O92" s="218" t="s">
        <v>182</v>
      </c>
      <c r="P92" s="218" t="s">
        <v>182</v>
      </c>
      <c r="Q92" s="218" t="s">
        <v>183</v>
      </c>
      <c r="R92" s="41"/>
      <c r="S92" s="220">
        <v>0.43</v>
      </c>
      <c r="T92" s="220">
        <v>0.47</v>
      </c>
      <c r="U92" s="251" t="s">
        <v>20</v>
      </c>
      <c r="V92" s="216" t="s">
        <v>14</v>
      </c>
      <c r="W92" s="121"/>
    </row>
    <row r="93" spans="2:23" ht="264.75" customHeight="1" x14ac:dyDescent="0.75">
      <c r="B93" s="239"/>
      <c r="C93" s="239"/>
      <c r="D93" s="257"/>
      <c r="E93" s="260"/>
      <c r="F93" s="261"/>
      <c r="G93" s="262"/>
      <c r="H93" s="248"/>
      <c r="I93" s="249"/>
      <c r="J93" s="249"/>
      <c r="K93" s="250"/>
      <c r="L93" s="250"/>
      <c r="M93" s="254"/>
      <c r="N93" s="249"/>
      <c r="O93" s="249"/>
      <c r="P93" s="249"/>
      <c r="Q93" s="249"/>
      <c r="R93" s="62"/>
      <c r="S93" s="250"/>
      <c r="T93" s="250"/>
      <c r="U93" s="252"/>
      <c r="V93" s="248"/>
      <c r="W93" s="121"/>
    </row>
    <row r="94" spans="2:23" ht="3" customHeight="1" x14ac:dyDescent="0.75">
      <c r="B94" s="239"/>
      <c r="C94" s="239"/>
      <c r="D94" s="258"/>
      <c r="E94" s="234"/>
      <c r="F94" s="235"/>
      <c r="G94" s="236"/>
      <c r="H94" s="217"/>
      <c r="I94" s="219"/>
      <c r="J94" s="219"/>
      <c r="K94" s="221"/>
      <c r="L94" s="221"/>
      <c r="M94" s="223"/>
      <c r="N94" s="219"/>
      <c r="O94" s="219"/>
      <c r="P94" s="219"/>
      <c r="Q94" s="219"/>
      <c r="R94" s="51"/>
      <c r="S94" s="221"/>
      <c r="T94" s="221"/>
      <c r="U94" s="253"/>
      <c r="V94" s="217"/>
      <c r="W94" s="121"/>
    </row>
    <row r="95" spans="2:23" ht="98.25" hidden="1" customHeight="1" x14ac:dyDescent="0.75">
      <c r="B95" s="134"/>
      <c r="C95" s="134"/>
      <c r="D95" s="138"/>
      <c r="E95" s="53"/>
      <c r="F95" s="54"/>
      <c r="G95" s="54"/>
      <c r="H95" s="142"/>
      <c r="I95" s="54"/>
      <c r="J95" s="54"/>
      <c r="K95" s="139">
        <f>+(22*8)*12</f>
        <v>2112</v>
      </c>
      <c r="L95" s="140"/>
      <c r="M95" s="141"/>
      <c r="N95" s="79">
        <f>80%-(80%*40%)</f>
        <v>0.48</v>
      </c>
      <c r="O95" s="79">
        <f>100%-(100%*53%)</f>
        <v>0.47</v>
      </c>
      <c r="P95" s="79">
        <f>100%-(100%*53%)</f>
        <v>0.47</v>
      </c>
      <c r="Q95" s="79">
        <f>48%-(48%*10%)</f>
        <v>0.432</v>
      </c>
      <c r="R95" s="140"/>
      <c r="S95" s="87"/>
      <c r="T95" s="140"/>
      <c r="U95" s="141"/>
      <c r="V95" s="142"/>
      <c r="W95" s="121"/>
    </row>
    <row r="96" spans="2:23" ht="51" hidden="1" x14ac:dyDescent="0.75">
      <c r="B96" s="121"/>
      <c r="C96" s="121"/>
      <c r="D96" s="121"/>
      <c r="E96" s="121"/>
      <c r="F96" s="121"/>
      <c r="G96" s="121"/>
      <c r="H96" s="157"/>
      <c r="I96" s="121"/>
      <c r="J96" s="121"/>
      <c r="K96" s="121"/>
      <c r="L96" s="121"/>
      <c r="M96" s="485"/>
      <c r="N96" s="40">
        <f>40%-(40%*40%)</f>
        <v>0.24</v>
      </c>
      <c r="O96" s="121"/>
      <c r="P96" s="153"/>
      <c r="Q96" s="153"/>
      <c r="R96" s="153"/>
      <c r="S96" s="121"/>
      <c r="T96" s="121"/>
      <c r="U96" s="121"/>
      <c r="V96" s="121"/>
      <c r="W96" s="121"/>
    </row>
    <row r="97" spans="2:23" ht="51" hidden="1" x14ac:dyDescent="0.75">
      <c r="B97" s="121"/>
      <c r="C97" s="121"/>
      <c r="D97" s="121"/>
      <c r="E97" s="121"/>
      <c r="F97" s="121"/>
      <c r="G97" s="121"/>
      <c r="H97" s="157"/>
      <c r="I97" s="121"/>
      <c r="J97" s="121"/>
      <c r="K97" s="121"/>
      <c r="L97" s="121"/>
      <c r="M97" s="485"/>
      <c r="N97" s="132">
        <f>80%-(80%*40%)</f>
        <v>0.48</v>
      </c>
      <c r="O97" s="121"/>
      <c r="P97" s="132">
        <f>48%-(48%*30%)</f>
        <v>0.33599999999999997</v>
      </c>
      <c r="Q97" s="132">
        <f>100%-(100%*25%)</f>
        <v>0.75</v>
      </c>
      <c r="R97" s="132">
        <f>33%-(33%*40%)</f>
        <v>0.19800000000000001</v>
      </c>
      <c r="S97" s="121"/>
      <c r="T97" s="121"/>
      <c r="U97" s="121"/>
      <c r="V97" s="121"/>
      <c r="W97" s="121"/>
    </row>
    <row r="98" spans="2:23" ht="219.75" customHeight="1" x14ac:dyDescent="0.75">
      <c r="B98" s="239" t="s">
        <v>216</v>
      </c>
      <c r="C98" s="239" t="s">
        <v>217</v>
      </c>
      <c r="D98" s="209">
        <v>23</v>
      </c>
      <c r="E98" s="200" t="s">
        <v>187</v>
      </c>
      <c r="F98" s="210"/>
      <c r="G98" s="211"/>
      <c r="H98" s="216" t="s">
        <v>164</v>
      </c>
      <c r="I98" s="242" t="s">
        <v>188</v>
      </c>
      <c r="J98" s="242" t="s">
        <v>189</v>
      </c>
      <c r="K98" s="244">
        <v>0.8</v>
      </c>
      <c r="L98" s="244">
        <v>0.8</v>
      </c>
      <c r="M98" s="243" t="s">
        <v>19</v>
      </c>
      <c r="N98" s="242" t="s">
        <v>230</v>
      </c>
      <c r="O98" s="203" t="s">
        <v>207</v>
      </c>
      <c r="P98" s="203" t="s">
        <v>207</v>
      </c>
      <c r="Q98" s="203"/>
      <c r="R98" s="187"/>
      <c r="S98" s="244">
        <v>0.39</v>
      </c>
      <c r="T98" s="244">
        <v>0.8</v>
      </c>
      <c r="U98" s="243" t="s">
        <v>20</v>
      </c>
      <c r="V98" s="241" t="s">
        <v>14</v>
      </c>
      <c r="W98" s="121"/>
    </row>
    <row r="99" spans="2:23" ht="215.25" customHeight="1" x14ac:dyDescent="0.75">
      <c r="B99" s="239"/>
      <c r="C99" s="239"/>
      <c r="D99" s="209"/>
      <c r="E99" s="202"/>
      <c r="F99" s="214"/>
      <c r="G99" s="215"/>
      <c r="H99" s="217"/>
      <c r="I99" s="242"/>
      <c r="J99" s="242"/>
      <c r="K99" s="244"/>
      <c r="L99" s="244"/>
      <c r="M99" s="243"/>
      <c r="N99" s="242"/>
      <c r="O99" s="203"/>
      <c r="P99" s="203"/>
      <c r="Q99" s="203"/>
      <c r="R99" s="189"/>
      <c r="S99" s="244"/>
      <c r="T99" s="244"/>
      <c r="U99" s="243"/>
      <c r="V99" s="241"/>
      <c r="W99" s="121"/>
    </row>
    <row r="100" spans="2:23" ht="51" hidden="1" x14ac:dyDescent="0.75">
      <c r="B100" s="121"/>
      <c r="C100" s="121"/>
      <c r="D100" s="144"/>
      <c r="E100" s="106"/>
      <c r="F100" s="452"/>
      <c r="G100" s="453"/>
      <c r="H100" s="73"/>
      <c r="I100" s="8"/>
      <c r="J100" s="8"/>
      <c r="K100" s="70"/>
      <c r="L100" s="70"/>
      <c r="M100" s="68"/>
      <c r="N100" s="154">
        <f>80%-(80%*30%)</f>
        <v>0.56000000000000005</v>
      </c>
      <c r="O100" s="154">
        <f>56%-(56%*30%)</f>
        <v>0.39200000000000002</v>
      </c>
      <c r="P100" s="154">
        <f>56%-(56%*30%)</f>
        <v>0.39200000000000002</v>
      </c>
      <c r="Q100" s="154"/>
      <c r="R100" s="154"/>
      <c r="S100" s="70"/>
      <c r="T100" s="70"/>
      <c r="U100" s="68"/>
      <c r="V100" s="73"/>
      <c r="W100" s="121"/>
    </row>
    <row r="101" spans="2:23" ht="108.75" customHeight="1" x14ac:dyDescent="0.75">
      <c r="B101" s="239" t="s">
        <v>216</v>
      </c>
      <c r="C101" s="239" t="s">
        <v>217</v>
      </c>
      <c r="D101" s="209">
        <v>24</v>
      </c>
      <c r="E101" s="383" t="s">
        <v>190</v>
      </c>
      <c r="F101" s="384"/>
      <c r="G101" s="385"/>
      <c r="H101" s="241" t="s">
        <v>17</v>
      </c>
      <c r="I101" s="242" t="s">
        <v>191</v>
      </c>
      <c r="J101" s="242" t="s">
        <v>192</v>
      </c>
      <c r="K101" s="244">
        <v>0.8</v>
      </c>
      <c r="L101" s="244">
        <v>0.4</v>
      </c>
      <c r="M101" s="243" t="s">
        <v>20</v>
      </c>
      <c r="N101" s="242" t="s">
        <v>231</v>
      </c>
      <c r="O101" s="203" t="s">
        <v>208</v>
      </c>
      <c r="P101" s="203" t="s">
        <v>208</v>
      </c>
      <c r="Q101" s="203"/>
      <c r="R101" s="187"/>
      <c r="S101" s="244">
        <v>0.39</v>
      </c>
      <c r="T101" s="244">
        <v>0.4</v>
      </c>
      <c r="U101" s="243" t="s">
        <v>20</v>
      </c>
      <c r="V101" s="241" t="s">
        <v>14</v>
      </c>
      <c r="W101" s="121"/>
    </row>
    <row r="102" spans="2:23" ht="297.75" customHeight="1" x14ac:dyDescent="0.75">
      <c r="B102" s="239"/>
      <c r="C102" s="239"/>
      <c r="D102" s="209"/>
      <c r="E102" s="389"/>
      <c r="F102" s="390"/>
      <c r="G102" s="391"/>
      <c r="H102" s="241"/>
      <c r="I102" s="242"/>
      <c r="J102" s="242"/>
      <c r="K102" s="244"/>
      <c r="L102" s="244"/>
      <c r="M102" s="243"/>
      <c r="N102" s="242"/>
      <c r="O102" s="203"/>
      <c r="P102" s="203"/>
      <c r="Q102" s="203"/>
      <c r="R102" s="189"/>
      <c r="S102" s="244"/>
      <c r="T102" s="244"/>
      <c r="U102" s="243"/>
      <c r="V102" s="241"/>
      <c r="W102" s="121"/>
    </row>
    <row r="103" spans="2:23" ht="51" hidden="1" x14ac:dyDescent="0.75">
      <c r="B103" s="121"/>
      <c r="C103" s="121"/>
      <c r="D103" s="144"/>
      <c r="E103" s="21"/>
      <c r="F103" s="452"/>
      <c r="G103" s="453"/>
      <c r="H103" s="73"/>
      <c r="I103" s="8"/>
      <c r="J103" s="8"/>
      <c r="K103" s="70"/>
      <c r="L103" s="70"/>
      <c r="M103" s="68"/>
      <c r="N103" s="154">
        <f>80%-(80%*30%)</f>
        <v>0.56000000000000005</v>
      </c>
      <c r="O103" s="154">
        <f>56%-(56%*30%)</f>
        <v>0.39200000000000002</v>
      </c>
      <c r="P103" s="154">
        <f>56%-(56%*30%)</f>
        <v>0.39200000000000002</v>
      </c>
      <c r="Q103" s="154"/>
      <c r="R103" s="154"/>
      <c r="S103" s="70"/>
      <c r="T103" s="70"/>
      <c r="U103" s="68"/>
      <c r="V103" s="73"/>
      <c r="W103" s="121"/>
    </row>
    <row r="104" spans="2:23" ht="51" hidden="1" x14ac:dyDescent="0.75">
      <c r="B104" s="121"/>
      <c r="C104" s="121"/>
      <c r="D104" s="144"/>
      <c r="E104" s="21"/>
      <c r="F104" s="452"/>
      <c r="G104" s="453"/>
      <c r="H104" s="73"/>
      <c r="I104" s="8"/>
      <c r="J104" s="8"/>
      <c r="K104" s="70"/>
      <c r="L104" s="70"/>
      <c r="M104" s="68"/>
      <c r="N104" s="154">
        <f>60%-(60%*40%)</f>
        <v>0.36</v>
      </c>
      <c r="O104" s="154">
        <f>36%-(36%*30%)</f>
        <v>0.252</v>
      </c>
      <c r="P104" s="154">
        <f>36%-(36%*30%)</f>
        <v>0.252</v>
      </c>
      <c r="Q104" s="154"/>
      <c r="R104" s="154"/>
      <c r="S104" s="70"/>
      <c r="T104" s="70"/>
      <c r="U104" s="68"/>
      <c r="V104" s="73"/>
      <c r="W104" s="121"/>
    </row>
    <row r="105" spans="2:23" ht="45.75" customHeight="1" x14ac:dyDescent="0.75">
      <c r="B105" s="239" t="s">
        <v>216</v>
      </c>
      <c r="C105" s="239" t="s">
        <v>217</v>
      </c>
      <c r="D105" s="209">
        <v>25</v>
      </c>
      <c r="E105" s="383" t="s">
        <v>196</v>
      </c>
      <c r="F105" s="384"/>
      <c r="G105" s="385"/>
      <c r="H105" s="196" t="s">
        <v>17</v>
      </c>
      <c r="I105" s="242" t="s">
        <v>197</v>
      </c>
      <c r="J105" s="242" t="s">
        <v>198</v>
      </c>
      <c r="K105" s="244">
        <v>1</v>
      </c>
      <c r="L105" s="244">
        <v>1</v>
      </c>
      <c r="M105" s="243" t="s">
        <v>42</v>
      </c>
      <c r="N105" s="242" t="s">
        <v>211</v>
      </c>
      <c r="O105" s="245"/>
      <c r="P105" s="245"/>
      <c r="Q105" s="245"/>
      <c r="R105" s="478"/>
      <c r="S105" s="244">
        <v>0.7</v>
      </c>
      <c r="T105" s="244">
        <v>1</v>
      </c>
      <c r="U105" s="243" t="s">
        <v>42</v>
      </c>
      <c r="V105" s="241" t="s">
        <v>14</v>
      </c>
      <c r="W105" s="121"/>
    </row>
    <row r="106" spans="2:23" ht="409.5" customHeight="1" x14ac:dyDescent="0.75">
      <c r="B106" s="239"/>
      <c r="C106" s="239"/>
      <c r="D106" s="209"/>
      <c r="E106" s="389"/>
      <c r="F106" s="390"/>
      <c r="G106" s="391"/>
      <c r="H106" s="196"/>
      <c r="I106" s="242"/>
      <c r="J106" s="242"/>
      <c r="K106" s="244"/>
      <c r="L106" s="244"/>
      <c r="M106" s="243"/>
      <c r="N106" s="242"/>
      <c r="O106" s="242"/>
      <c r="P106" s="242"/>
      <c r="Q106" s="242"/>
      <c r="R106" s="479"/>
      <c r="S106" s="244"/>
      <c r="T106" s="244"/>
      <c r="U106" s="243"/>
      <c r="V106" s="241"/>
      <c r="W106" s="121"/>
    </row>
    <row r="107" spans="2:23" ht="51" hidden="1" x14ac:dyDescent="0.75">
      <c r="B107" s="121"/>
      <c r="C107" s="121"/>
      <c r="D107" s="144"/>
      <c r="E107" s="21"/>
      <c r="F107" s="452"/>
      <c r="G107" s="453"/>
      <c r="H107" s="155"/>
      <c r="I107" s="8"/>
      <c r="J107" s="8"/>
      <c r="K107" s="70"/>
      <c r="L107" s="70"/>
      <c r="M107" s="68"/>
      <c r="N107" s="156">
        <f>100%-(100%*30%)</f>
        <v>0.7</v>
      </c>
      <c r="O107" s="154"/>
      <c r="P107" s="154"/>
      <c r="Q107" s="154"/>
      <c r="R107" s="154"/>
      <c r="S107" s="70"/>
      <c r="T107" s="70"/>
      <c r="U107" s="68"/>
      <c r="V107" s="73"/>
      <c r="W107" s="121"/>
    </row>
    <row r="108" spans="2:23" ht="45.75" customHeight="1" x14ac:dyDescent="0.75">
      <c r="B108" s="239" t="s">
        <v>216</v>
      </c>
      <c r="C108" s="239" t="s">
        <v>217</v>
      </c>
      <c r="D108" s="246">
        <v>26</v>
      </c>
      <c r="E108" s="383" t="s">
        <v>199</v>
      </c>
      <c r="F108" s="384"/>
      <c r="G108" s="385"/>
      <c r="H108" s="216" t="s">
        <v>164</v>
      </c>
      <c r="I108" s="242" t="s">
        <v>200</v>
      </c>
      <c r="J108" s="242" t="s">
        <v>201</v>
      </c>
      <c r="K108" s="244">
        <v>1</v>
      </c>
      <c r="L108" s="244">
        <v>0.8</v>
      </c>
      <c r="M108" s="243" t="s">
        <v>19</v>
      </c>
      <c r="N108" s="242" t="s">
        <v>212</v>
      </c>
      <c r="O108" s="242"/>
      <c r="P108" s="242"/>
      <c r="Q108" s="242"/>
      <c r="R108" s="395"/>
      <c r="S108" s="244">
        <v>0.7</v>
      </c>
      <c r="T108" s="244">
        <v>0.8</v>
      </c>
      <c r="U108" s="243" t="s">
        <v>19</v>
      </c>
      <c r="V108" s="241" t="s">
        <v>14</v>
      </c>
      <c r="W108" s="121"/>
    </row>
    <row r="109" spans="2:23" ht="408" customHeight="1" x14ac:dyDescent="0.75">
      <c r="B109" s="239"/>
      <c r="C109" s="239"/>
      <c r="D109" s="246"/>
      <c r="E109" s="389"/>
      <c r="F109" s="390"/>
      <c r="G109" s="391"/>
      <c r="H109" s="217"/>
      <c r="I109" s="242"/>
      <c r="J109" s="242"/>
      <c r="K109" s="244"/>
      <c r="L109" s="244"/>
      <c r="M109" s="243"/>
      <c r="N109" s="242"/>
      <c r="O109" s="242"/>
      <c r="P109" s="242"/>
      <c r="Q109" s="242"/>
      <c r="R109" s="397"/>
      <c r="S109" s="244"/>
      <c r="T109" s="244"/>
      <c r="U109" s="243"/>
      <c r="V109" s="241"/>
      <c r="W109" s="121"/>
    </row>
    <row r="110" spans="2:23" ht="51" hidden="1" x14ac:dyDescent="0.75">
      <c r="B110" s="121"/>
      <c r="C110" s="121"/>
      <c r="D110" s="116"/>
      <c r="E110" s="21"/>
      <c r="F110" s="452"/>
      <c r="G110" s="453"/>
      <c r="H110" s="73"/>
      <c r="I110" s="8"/>
      <c r="J110" s="8"/>
      <c r="K110" s="70"/>
      <c r="L110" s="70"/>
      <c r="M110" s="68"/>
      <c r="N110" s="154">
        <f>100%-(100%*30%)</f>
        <v>0.7</v>
      </c>
      <c r="O110" s="8"/>
      <c r="P110" s="8"/>
      <c r="Q110" s="8"/>
      <c r="R110" s="8"/>
      <c r="S110" s="70"/>
      <c r="T110" s="70"/>
      <c r="U110" s="68"/>
      <c r="V110" s="73"/>
      <c r="W110" s="121"/>
    </row>
    <row r="111" spans="2:23" ht="45.75" customHeight="1" x14ac:dyDescent="0.75">
      <c r="B111" s="239" t="s">
        <v>216</v>
      </c>
      <c r="C111" s="239" t="s">
        <v>217</v>
      </c>
      <c r="D111" s="246">
        <v>27</v>
      </c>
      <c r="E111" s="383" t="s">
        <v>202</v>
      </c>
      <c r="F111" s="384"/>
      <c r="G111" s="385"/>
      <c r="H111" s="216" t="s">
        <v>164</v>
      </c>
      <c r="I111" s="242" t="s">
        <v>203</v>
      </c>
      <c r="J111" s="242" t="s">
        <v>67</v>
      </c>
      <c r="K111" s="244">
        <v>0.8</v>
      </c>
      <c r="L111" s="244">
        <v>0.6</v>
      </c>
      <c r="M111" s="243" t="s">
        <v>19</v>
      </c>
      <c r="N111" s="242" t="s">
        <v>213</v>
      </c>
      <c r="O111" s="242" t="s">
        <v>214</v>
      </c>
      <c r="P111" s="242" t="s">
        <v>214</v>
      </c>
      <c r="Q111" s="242"/>
      <c r="R111" s="395"/>
      <c r="S111" s="244">
        <v>0.28000000000000003</v>
      </c>
      <c r="T111" s="244">
        <v>0.6</v>
      </c>
      <c r="U111" s="243" t="s">
        <v>20</v>
      </c>
      <c r="V111" s="241" t="s">
        <v>14</v>
      </c>
      <c r="W111" s="121"/>
    </row>
    <row r="112" spans="2:23" ht="266.25" customHeight="1" x14ac:dyDescent="0.75">
      <c r="B112" s="239"/>
      <c r="C112" s="239"/>
      <c r="D112" s="246"/>
      <c r="E112" s="389"/>
      <c r="F112" s="390"/>
      <c r="G112" s="391"/>
      <c r="H112" s="217"/>
      <c r="I112" s="242"/>
      <c r="J112" s="242"/>
      <c r="K112" s="244"/>
      <c r="L112" s="244"/>
      <c r="M112" s="243"/>
      <c r="N112" s="242"/>
      <c r="O112" s="242"/>
      <c r="P112" s="242"/>
      <c r="Q112" s="242"/>
      <c r="R112" s="397"/>
      <c r="S112" s="244"/>
      <c r="T112" s="244"/>
      <c r="U112" s="243"/>
      <c r="V112" s="241"/>
      <c r="W112" s="121"/>
    </row>
    <row r="113" spans="2:23" ht="51" hidden="1" x14ac:dyDescent="0.75">
      <c r="B113" s="121"/>
      <c r="C113" s="121"/>
      <c r="D113" s="116"/>
      <c r="E113" s="13"/>
      <c r="F113" s="451"/>
      <c r="G113" s="453"/>
      <c r="H113" s="73"/>
      <c r="I113" s="69"/>
      <c r="J113" s="8">
        <f>(8*22)*12</f>
        <v>2112</v>
      </c>
      <c r="K113" s="70"/>
      <c r="L113" s="70"/>
      <c r="M113" s="68"/>
      <c r="N113" s="154">
        <f>80%-(80%*40%)</f>
        <v>0.48</v>
      </c>
      <c r="O113" s="154">
        <f>48%-(48%*40%)</f>
        <v>0.28799999999999998</v>
      </c>
      <c r="P113" s="154">
        <f>48%-(48%*40%)</f>
        <v>0.28799999999999998</v>
      </c>
      <c r="Q113" s="154"/>
      <c r="R113" s="154"/>
      <c r="S113" s="70"/>
      <c r="T113" s="70"/>
      <c r="U113" s="68"/>
      <c r="V113" s="73"/>
      <c r="W113" s="121"/>
    </row>
    <row r="114" spans="2:23" ht="87" hidden="1" customHeight="1" x14ac:dyDescent="0.75">
      <c r="B114" s="159"/>
      <c r="C114" s="159"/>
      <c r="D114" s="159"/>
      <c r="E114" s="455"/>
      <c r="F114" s="455"/>
      <c r="G114" s="455"/>
      <c r="H114" s="161"/>
      <c r="I114" s="159"/>
      <c r="J114" s="159"/>
      <c r="K114" s="159"/>
      <c r="L114" s="159"/>
      <c r="M114" s="486"/>
      <c r="N114" s="132">
        <f>60%-(60%*40%)</f>
        <v>0.36</v>
      </c>
      <c r="O114" s="159"/>
      <c r="P114" s="132"/>
      <c r="Q114" s="132"/>
      <c r="R114" s="132"/>
      <c r="S114" s="159"/>
      <c r="T114" s="159"/>
      <c r="U114" s="159"/>
      <c r="V114" s="159"/>
      <c r="W114" s="121"/>
    </row>
    <row r="115" spans="2:23" ht="216.75" customHeight="1" x14ac:dyDescent="0.75">
      <c r="B115" s="228" t="s">
        <v>229</v>
      </c>
      <c r="C115" s="228" t="s">
        <v>38</v>
      </c>
      <c r="D115" s="237">
        <v>28</v>
      </c>
      <c r="E115" s="231" t="s">
        <v>218</v>
      </c>
      <c r="F115" s="232"/>
      <c r="G115" s="233"/>
      <c r="H115" s="216" t="s">
        <v>164</v>
      </c>
      <c r="I115" s="218" t="s">
        <v>221</v>
      </c>
      <c r="J115" s="218" t="s">
        <v>224</v>
      </c>
      <c r="K115" s="220">
        <v>0.8</v>
      </c>
      <c r="L115" s="220">
        <v>1</v>
      </c>
      <c r="M115" s="222" t="s">
        <v>42</v>
      </c>
      <c r="N115" s="218" t="s">
        <v>227</v>
      </c>
      <c r="O115" s="159"/>
      <c r="P115" s="230"/>
      <c r="Q115" s="230"/>
      <c r="R115" s="354"/>
      <c r="S115" s="220">
        <f>80%-(80%*40%)</f>
        <v>0.48</v>
      </c>
      <c r="T115" s="220">
        <v>1</v>
      </c>
      <c r="U115" s="222" t="s">
        <v>42</v>
      </c>
      <c r="V115" s="216" t="s">
        <v>14</v>
      </c>
      <c r="W115" s="121"/>
    </row>
    <row r="116" spans="2:23" ht="215.25" customHeight="1" x14ac:dyDescent="0.75">
      <c r="B116" s="228"/>
      <c r="C116" s="228"/>
      <c r="D116" s="237"/>
      <c r="E116" s="234"/>
      <c r="F116" s="235"/>
      <c r="G116" s="236"/>
      <c r="H116" s="217"/>
      <c r="I116" s="219"/>
      <c r="J116" s="219"/>
      <c r="K116" s="221"/>
      <c r="L116" s="221"/>
      <c r="M116" s="223"/>
      <c r="N116" s="219"/>
      <c r="O116" s="159"/>
      <c r="P116" s="230"/>
      <c r="Q116" s="230"/>
      <c r="R116" s="355"/>
      <c r="S116" s="221"/>
      <c r="T116" s="221"/>
      <c r="U116" s="223"/>
      <c r="V116" s="217"/>
      <c r="W116" s="121"/>
    </row>
    <row r="117" spans="2:23" ht="51" hidden="1" x14ac:dyDescent="0.75">
      <c r="B117" s="159"/>
      <c r="C117" s="159"/>
      <c r="D117" s="76"/>
      <c r="E117" s="456"/>
      <c r="F117" s="457"/>
      <c r="G117" s="458"/>
      <c r="H117" s="56"/>
      <c r="I117" s="57"/>
      <c r="J117" s="58"/>
      <c r="K117" s="59"/>
      <c r="L117" s="59"/>
      <c r="M117" s="60"/>
      <c r="N117" s="132">
        <f>80%-(80%*40%)</f>
        <v>0.48</v>
      </c>
      <c r="O117" s="159"/>
      <c r="P117" s="159"/>
      <c r="Q117" s="159"/>
      <c r="R117" s="159"/>
      <c r="S117" s="59"/>
      <c r="T117" s="59"/>
      <c r="U117" s="60"/>
      <c r="V117" s="56"/>
      <c r="W117" s="121"/>
    </row>
    <row r="118" spans="2:23" ht="294.75" customHeight="1" x14ac:dyDescent="0.75">
      <c r="B118" s="228" t="s">
        <v>229</v>
      </c>
      <c r="C118" s="228" t="s">
        <v>38</v>
      </c>
      <c r="D118" s="237">
        <v>29</v>
      </c>
      <c r="E118" s="184" t="s">
        <v>219</v>
      </c>
      <c r="F118" s="184"/>
      <c r="G118" s="184"/>
      <c r="H118" s="216" t="s">
        <v>164</v>
      </c>
      <c r="I118" s="226" t="s">
        <v>222</v>
      </c>
      <c r="J118" s="218" t="s">
        <v>225</v>
      </c>
      <c r="K118" s="220">
        <v>1</v>
      </c>
      <c r="L118" s="220">
        <v>1</v>
      </c>
      <c r="M118" s="222" t="s">
        <v>42</v>
      </c>
      <c r="N118" s="218" t="s">
        <v>228</v>
      </c>
      <c r="O118" s="442"/>
      <c r="P118" s="230"/>
      <c r="Q118" s="230"/>
      <c r="R118" s="354"/>
      <c r="S118" s="220">
        <f>100%-(100%*40%)</f>
        <v>0.6</v>
      </c>
      <c r="T118" s="220">
        <v>1</v>
      </c>
      <c r="U118" s="222" t="s">
        <v>42</v>
      </c>
      <c r="V118" s="216" t="s">
        <v>14</v>
      </c>
      <c r="W118" s="121"/>
    </row>
    <row r="119" spans="2:23" ht="291.75" customHeight="1" x14ac:dyDescent="0.75">
      <c r="B119" s="228"/>
      <c r="C119" s="228"/>
      <c r="D119" s="237"/>
      <c r="E119" s="184"/>
      <c r="F119" s="184"/>
      <c r="G119" s="184"/>
      <c r="H119" s="217"/>
      <c r="I119" s="227"/>
      <c r="J119" s="219"/>
      <c r="K119" s="221"/>
      <c r="L119" s="221"/>
      <c r="M119" s="223"/>
      <c r="N119" s="219"/>
      <c r="O119" s="443"/>
      <c r="P119" s="230"/>
      <c r="Q119" s="230"/>
      <c r="R119" s="355"/>
      <c r="S119" s="221"/>
      <c r="T119" s="221"/>
      <c r="U119" s="223"/>
      <c r="V119" s="217"/>
      <c r="W119" s="121"/>
    </row>
    <row r="120" spans="2:23" ht="25.5" hidden="1" customHeight="1" x14ac:dyDescent="0.75">
      <c r="B120" s="159"/>
      <c r="C120" s="159"/>
      <c r="D120" s="63"/>
      <c r="E120" s="456"/>
      <c r="F120" s="457"/>
      <c r="G120" s="458"/>
      <c r="H120" s="56"/>
      <c r="I120" s="57"/>
      <c r="J120" s="58"/>
      <c r="K120" s="59"/>
      <c r="L120" s="59"/>
      <c r="M120" s="60"/>
      <c r="N120" s="132">
        <f>100%-(100%*40%)</f>
        <v>0.6</v>
      </c>
      <c r="O120" s="159"/>
      <c r="P120" s="159"/>
      <c r="Q120" s="159"/>
      <c r="R120" s="159"/>
      <c r="S120" s="59"/>
      <c r="T120" s="59"/>
      <c r="U120" s="60"/>
      <c r="V120" s="56"/>
      <c r="W120" s="121"/>
    </row>
    <row r="121" spans="2:23" ht="57" hidden="1" customHeight="1" x14ac:dyDescent="0.75">
      <c r="B121" s="159"/>
      <c r="C121" s="159"/>
      <c r="D121" s="159"/>
      <c r="E121" s="455"/>
      <c r="F121" s="455"/>
      <c r="G121" s="455"/>
      <c r="H121" s="161"/>
      <c r="I121" s="159"/>
      <c r="J121" s="159"/>
      <c r="K121" s="159"/>
      <c r="L121" s="159"/>
      <c r="M121" s="486"/>
      <c r="N121" s="132"/>
      <c r="O121" s="159"/>
      <c r="P121" s="159"/>
      <c r="Q121" s="159"/>
      <c r="R121" s="159"/>
      <c r="S121" s="159"/>
      <c r="T121" s="159"/>
      <c r="U121" s="159"/>
      <c r="V121" s="159"/>
    </row>
    <row r="122" spans="2:23" ht="297.75" customHeight="1" x14ac:dyDescent="0.7">
      <c r="B122" s="228" t="s">
        <v>248</v>
      </c>
      <c r="C122" s="228" t="s">
        <v>186</v>
      </c>
      <c r="D122" s="229">
        <v>30</v>
      </c>
      <c r="E122" s="184" t="s">
        <v>232</v>
      </c>
      <c r="F122" s="184"/>
      <c r="G122" s="184"/>
      <c r="H122" s="216" t="s">
        <v>164</v>
      </c>
      <c r="I122" s="218" t="s">
        <v>236</v>
      </c>
      <c r="J122" s="218" t="s">
        <v>240</v>
      </c>
      <c r="K122" s="220">
        <v>1</v>
      </c>
      <c r="L122" s="220">
        <v>0.8</v>
      </c>
      <c r="M122" s="222" t="s">
        <v>19</v>
      </c>
      <c r="N122" s="218" t="s">
        <v>242</v>
      </c>
      <c r="O122" s="218" t="s">
        <v>246</v>
      </c>
      <c r="P122" s="474"/>
      <c r="Q122" s="218"/>
      <c r="R122" s="218"/>
      <c r="S122" s="220">
        <v>0.42</v>
      </c>
      <c r="T122" s="220">
        <v>0.8</v>
      </c>
      <c r="U122" s="222" t="s">
        <v>19</v>
      </c>
      <c r="V122" s="216" t="s">
        <v>14</v>
      </c>
    </row>
    <row r="123" spans="2:23" ht="129.75" customHeight="1" x14ac:dyDescent="0.7">
      <c r="B123" s="228"/>
      <c r="C123" s="228"/>
      <c r="D123" s="229"/>
      <c r="E123" s="184"/>
      <c r="F123" s="184"/>
      <c r="G123" s="184"/>
      <c r="H123" s="217"/>
      <c r="I123" s="219"/>
      <c r="J123" s="219"/>
      <c r="K123" s="221"/>
      <c r="L123" s="221"/>
      <c r="M123" s="223"/>
      <c r="N123" s="219"/>
      <c r="O123" s="219"/>
      <c r="P123" s="474"/>
      <c r="Q123" s="219"/>
      <c r="R123" s="219"/>
      <c r="S123" s="221"/>
      <c r="T123" s="221"/>
      <c r="U123" s="223"/>
      <c r="V123" s="217"/>
    </row>
    <row r="124" spans="2:23" ht="0.75" customHeight="1" x14ac:dyDescent="0.75">
      <c r="B124" s="158"/>
      <c r="C124" s="158"/>
      <c r="D124" s="130">
        <v>3</v>
      </c>
      <c r="E124" s="82"/>
      <c r="F124" s="82"/>
      <c r="G124" s="82"/>
      <c r="H124" s="56"/>
      <c r="I124" s="62"/>
      <c r="J124" s="62"/>
      <c r="K124" s="59"/>
      <c r="L124" s="59"/>
      <c r="M124" s="60"/>
      <c r="N124" s="132">
        <f>100%-(100%*40%)</f>
        <v>0.6</v>
      </c>
      <c r="O124" s="159"/>
      <c r="P124" s="132">
        <f>60%-(60%*30%)</f>
        <v>0.42</v>
      </c>
      <c r="Q124" s="62"/>
      <c r="R124" s="62"/>
      <c r="S124" s="59"/>
      <c r="T124" s="59"/>
      <c r="U124" s="60"/>
      <c r="V124" s="56"/>
    </row>
    <row r="125" spans="2:23" ht="297.75" customHeight="1" x14ac:dyDescent="0.7">
      <c r="B125" s="228" t="s">
        <v>248</v>
      </c>
      <c r="C125" s="228" t="s">
        <v>186</v>
      </c>
      <c r="D125" s="229">
        <v>31</v>
      </c>
      <c r="E125" s="184" t="s">
        <v>233</v>
      </c>
      <c r="F125" s="184"/>
      <c r="G125" s="184"/>
      <c r="H125" s="216" t="s">
        <v>164</v>
      </c>
      <c r="I125" s="226" t="s">
        <v>237</v>
      </c>
      <c r="J125" s="218" t="s">
        <v>240</v>
      </c>
      <c r="K125" s="220">
        <v>0.8</v>
      </c>
      <c r="L125" s="220">
        <v>0.6</v>
      </c>
      <c r="M125" s="222" t="s">
        <v>19</v>
      </c>
      <c r="N125" s="218" t="s">
        <v>243</v>
      </c>
      <c r="O125" s="442"/>
      <c r="P125" s="218"/>
      <c r="Q125" s="218"/>
      <c r="R125" s="218"/>
      <c r="S125" s="220">
        <v>0.56000000000000005</v>
      </c>
      <c r="T125" s="220">
        <v>0.6</v>
      </c>
      <c r="U125" s="222" t="s">
        <v>20</v>
      </c>
      <c r="V125" s="216" t="s">
        <v>14</v>
      </c>
    </row>
    <row r="126" spans="2:23" ht="102.75" customHeight="1" x14ac:dyDescent="0.7">
      <c r="B126" s="228"/>
      <c r="C126" s="228"/>
      <c r="D126" s="229"/>
      <c r="E126" s="184"/>
      <c r="F126" s="184"/>
      <c r="G126" s="184"/>
      <c r="H126" s="217"/>
      <c r="I126" s="227"/>
      <c r="J126" s="219"/>
      <c r="K126" s="221"/>
      <c r="L126" s="221"/>
      <c r="M126" s="223"/>
      <c r="N126" s="219"/>
      <c r="O126" s="443"/>
      <c r="P126" s="219"/>
      <c r="Q126" s="219"/>
      <c r="R126" s="219"/>
      <c r="S126" s="221"/>
      <c r="T126" s="221"/>
      <c r="U126" s="223"/>
      <c r="V126" s="217"/>
    </row>
    <row r="127" spans="2:23" ht="0.75" customHeight="1" x14ac:dyDescent="0.75">
      <c r="B127" s="158"/>
      <c r="C127" s="158"/>
      <c r="D127" s="130"/>
      <c r="E127" s="82"/>
      <c r="F127" s="82"/>
      <c r="G127" s="82"/>
      <c r="H127" s="56"/>
      <c r="I127" s="57"/>
      <c r="J127" s="62"/>
      <c r="K127" s="59"/>
      <c r="L127" s="59"/>
      <c r="M127" s="60"/>
      <c r="N127" s="132">
        <f>80%-(80%*30%)</f>
        <v>0.56000000000000005</v>
      </c>
      <c r="O127" s="159"/>
      <c r="P127" s="62"/>
      <c r="Q127" s="62"/>
      <c r="R127" s="62"/>
      <c r="S127" s="59"/>
      <c r="T127" s="59"/>
      <c r="U127" s="60"/>
      <c r="V127" s="56"/>
    </row>
    <row r="128" spans="2:23" ht="0.75" customHeight="1" x14ac:dyDescent="0.75">
      <c r="B128" s="158"/>
      <c r="C128" s="158"/>
      <c r="D128" s="130"/>
      <c r="E128" s="82"/>
      <c r="F128" s="82"/>
      <c r="G128" s="82"/>
      <c r="H128" s="56"/>
      <c r="I128" s="62"/>
      <c r="J128" s="62"/>
      <c r="K128" s="59"/>
      <c r="L128" s="59"/>
      <c r="M128" s="60"/>
      <c r="N128" s="132">
        <f>80%-(80%*30%)</f>
        <v>0.56000000000000005</v>
      </c>
      <c r="O128" s="159"/>
      <c r="P128" s="58"/>
      <c r="Q128" s="58"/>
      <c r="R128" s="58"/>
      <c r="S128" s="59"/>
      <c r="T128" s="59"/>
      <c r="U128" s="60"/>
      <c r="V128" s="56"/>
    </row>
    <row r="129" spans="2:22" ht="409.6" customHeight="1" x14ac:dyDescent="0.7">
      <c r="B129" s="228" t="s">
        <v>248</v>
      </c>
      <c r="C129" s="228" t="s">
        <v>186</v>
      </c>
      <c r="D129" s="229">
        <v>32</v>
      </c>
      <c r="E129" s="184" t="s">
        <v>235</v>
      </c>
      <c r="F129" s="184"/>
      <c r="G129" s="184"/>
      <c r="H129" s="216" t="s">
        <v>164</v>
      </c>
      <c r="I129" s="218" t="s">
        <v>239</v>
      </c>
      <c r="J129" s="218" t="s">
        <v>178</v>
      </c>
      <c r="K129" s="220">
        <v>0.8</v>
      </c>
      <c r="L129" s="220">
        <v>0.8</v>
      </c>
      <c r="M129" s="469" t="s">
        <v>19</v>
      </c>
      <c r="N129" s="218" t="s">
        <v>245</v>
      </c>
      <c r="O129" s="218" t="s">
        <v>247</v>
      </c>
      <c r="Q129" s="218"/>
      <c r="R129" s="218"/>
      <c r="S129" s="220">
        <v>0.4</v>
      </c>
      <c r="T129" s="220">
        <v>0.8</v>
      </c>
      <c r="U129" s="469" t="s">
        <v>19</v>
      </c>
      <c r="V129" s="216" t="s">
        <v>14</v>
      </c>
    </row>
    <row r="130" spans="2:22" ht="2.25" customHeight="1" x14ac:dyDescent="0.7">
      <c r="B130" s="228"/>
      <c r="C130" s="228"/>
      <c r="D130" s="229"/>
      <c r="E130" s="184"/>
      <c r="F130" s="184"/>
      <c r="G130" s="184"/>
      <c r="H130" s="217"/>
      <c r="I130" s="219"/>
      <c r="J130" s="219"/>
      <c r="K130" s="221"/>
      <c r="L130" s="221"/>
      <c r="M130" s="470"/>
      <c r="N130" s="219"/>
      <c r="O130" s="219"/>
      <c r="Q130" s="219"/>
      <c r="R130" s="219"/>
      <c r="S130" s="221"/>
      <c r="T130" s="221"/>
      <c r="U130" s="470"/>
      <c r="V130" s="217"/>
    </row>
    <row r="131" spans="2:22" ht="90" hidden="1" customHeight="1" x14ac:dyDescent="0.7">
      <c r="B131" s="160"/>
      <c r="C131" s="160"/>
      <c r="D131" s="39"/>
      <c r="E131" s="35"/>
      <c r="F131" s="36"/>
      <c r="G131" s="37"/>
      <c r="H131" s="56"/>
      <c r="I131" s="62"/>
      <c r="J131" s="62"/>
      <c r="K131" s="59"/>
      <c r="L131" s="59"/>
      <c r="M131" s="50"/>
      <c r="N131" s="132">
        <f>80%-(80%*30%)</f>
        <v>0.56000000000000005</v>
      </c>
      <c r="P131" s="132">
        <f>56%-(56%*30%)</f>
        <v>0.39200000000000002</v>
      </c>
      <c r="Q131" s="54"/>
      <c r="R131" s="54"/>
      <c r="S131" s="140"/>
      <c r="T131" s="140"/>
      <c r="U131" s="141"/>
      <c r="V131" s="142"/>
    </row>
    <row r="132" spans="2:22" ht="288" customHeight="1" x14ac:dyDescent="0.7">
      <c r="B132" s="185" t="s">
        <v>268</v>
      </c>
      <c r="C132" s="185" t="s">
        <v>269</v>
      </c>
      <c r="D132" s="206">
        <v>33</v>
      </c>
      <c r="E132" s="200" t="s">
        <v>249</v>
      </c>
      <c r="F132" s="210"/>
      <c r="G132" s="211"/>
      <c r="H132" s="183" t="s">
        <v>164</v>
      </c>
      <c r="I132" s="187" t="s">
        <v>252</v>
      </c>
      <c r="J132" s="187" t="s">
        <v>256</v>
      </c>
      <c r="K132" s="198">
        <v>0.8</v>
      </c>
      <c r="L132" s="198">
        <v>0.8</v>
      </c>
      <c r="M132" s="490" t="s">
        <v>19</v>
      </c>
      <c r="N132" s="187" t="s">
        <v>262</v>
      </c>
      <c r="O132" s="187" t="s">
        <v>259</v>
      </c>
      <c r="P132" s="200" t="s">
        <v>265</v>
      </c>
      <c r="Q132" s="448"/>
      <c r="R132" s="175"/>
      <c r="S132" s="197">
        <v>0.28999999999999998</v>
      </c>
      <c r="T132" s="197">
        <v>0.8</v>
      </c>
      <c r="U132" s="490" t="s">
        <v>19</v>
      </c>
      <c r="V132" s="196" t="s">
        <v>14</v>
      </c>
    </row>
    <row r="133" spans="2:22" ht="165.75" customHeight="1" x14ac:dyDescent="0.7">
      <c r="B133" s="185"/>
      <c r="C133" s="185"/>
      <c r="D133" s="207"/>
      <c r="E133" s="201"/>
      <c r="F133" s="212"/>
      <c r="G133" s="213"/>
      <c r="H133" s="183"/>
      <c r="I133" s="188"/>
      <c r="J133" s="188"/>
      <c r="K133" s="199"/>
      <c r="L133" s="199"/>
      <c r="M133" s="491"/>
      <c r="N133" s="188"/>
      <c r="O133" s="188"/>
      <c r="P133" s="201"/>
      <c r="Q133" s="449"/>
      <c r="R133" s="173"/>
      <c r="S133" s="197"/>
      <c r="T133" s="197"/>
      <c r="U133" s="491"/>
      <c r="V133" s="196"/>
    </row>
    <row r="134" spans="2:22" ht="45.75" customHeight="1" x14ac:dyDescent="0.7">
      <c r="B134" s="185"/>
      <c r="C134" s="185"/>
      <c r="D134" s="208"/>
      <c r="E134" s="202"/>
      <c r="F134" s="214"/>
      <c r="G134" s="215"/>
      <c r="H134" s="183"/>
      <c r="I134" s="189"/>
      <c r="J134" s="189"/>
      <c r="K134" s="205"/>
      <c r="L134" s="205"/>
      <c r="M134" s="491"/>
      <c r="N134" s="188"/>
      <c r="O134" s="188"/>
      <c r="P134" s="202"/>
      <c r="Q134" s="450"/>
      <c r="R134" s="174"/>
      <c r="S134" s="197"/>
      <c r="T134" s="197"/>
      <c r="U134" s="491"/>
      <c r="V134" s="196"/>
    </row>
    <row r="135" spans="2:22" ht="0.75" customHeight="1" x14ac:dyDescent="0.75">
      <c r="B135" s="162"/>
      <c r="C135" s="162"/>
      <c r="D135" s="31"/>
      <c r="E135" s="165"/>
      <c r="F135" s="166"/>
      <c r="G135" s="167"/>
      <c r="H135" s="169"/>
      <c r="I135" s="106"/>
      <c r="J135" s="106"/>
      <c r="K135" s="101"/>
      <c r="L135" s="101"/>
      <c r="M135" s="487"/>
      <c r="N135" s="133">
        <f>80%-(80%*30%)</f>
        <v>0.56000000000000005</v>
      </c>
      <c r="O135" s="172"/>
      <c r="P135" s="133">
        <f>56%-(56%*30%)</f>
        <v>0.39200000000000002</v>
      </c>
      <c r="Q135" s="132">
        <f>39%-(39%*30%)</f>
        <v>0.27300000000000002</v>
      </c>
      <c r="R135" s="163"/>
      <c r="S135" s="164"/>
      <c r="T135" s="164"/>
      <c r="U135" s="467"/>
      <c r="V135" s="171"/>
    </row>
    <row r="136" spans="2:22" ht="42.75" customHeight="1" x14ac:dyDescent="0.7">
      <c r="B136" s="185" t="s">
        <v>268</v>
      </c>
      <c r="C136" s="185" t="s">
        <v>269</v>
      </c>
      <c r="D136" s="206">
        <v>34</v>
      </c>
      <c r="E136" s="200" t="s">
        <v>250</v>
      </c>
      <c r="F136" s="210"/>
      <c r="G136" s="211"/>
      <c r="H136" s="183" t="s">
        <v>164</v>
      </c>
      <c r="I136" s="187" t="s">
        <v>253</v>
      </c>
      <c r="J136" s="187" t="s">
        <v>253</v>
      </c>
      <c r="K136" s="198">
        <v>0.8</v>
      </c>
      <c r="L136" s="198">
        <v>0.4</v>
      </c>
      <c r="M136" s="490" t="s">
        <v>19</v>
      </c>
      <c r="N136" s="189" t="s">
        <v>263</v>
      </c>
      <c r="O136" s="189" t="s">
        <v>260</v>
      </c>
      <c r="P136" s="203" t="s">
        <v>266</v>
      </c>
      <c r="Q136" s="203" t="s">
        <v>267</v>
      </c>
      <c r="S136" s="197">
        <v>0.19</v>
      </c>
      <c r="T136" s="197">
        <v>0.4</v>
      </c>
      <c r="U136" s="466" t="s">
        <v>19</v>
      </c>
      <c r="V136" s="193" t="s">
        <v>14</v>
      </c>
    </row>
    <row r="137" spans="2:22" ht="384.75" customHeight="1" x14ac:dyDescent="0.7">
      <c r="B137" s="185"/>
      <c r="C137" s="185"/>
      <c r="D137" s="207"/>
      <c r="E137" s="201"/>
      <c r="F137" s="212"/>
      <c r="G137" s="213"/>
      <c r="H137" s="183"/>
      <c r="I137" s="188"/>
      <c r="J137" s="188"/>
      <c r="K137" s="199"/>
      <c r="L137" s="199"/>
      <c r="M137" s="491"/>
      <c r="N137" s="203"/>
      <c r="O137" s="203"/>
      <c r="P137" s="203"/>
      <c r="Q137" s="203"/>
      <c r="S137" s="197"/>
      <c r="T137" s="197"/>
      <c r="U137" s="466"/>
      <c r="V137" s="194"/>
    </row>
    <row r="138" spans="2:22" ht="45.75" customHeight="1" x14ac:dyDescent="0.7">
      <c r="B138" s="185"/>
      <c r="C138" s="185"/>
      <c r="D138" s="208"/>
      <c r="E138" s="202"/>
      <c r="F138" s="214"/>
      <c r="G138" s="215"/>
      <c r="H138" s="183"/>
      <c r="I138" s="189"/>
      <c r="J138" s="189"/>
      <c r="K138" s="205"/>
      <c r="L138" s="205"/>
      <c r="M138" s="491"/>
      <c r="N138" s="203"/>
      <c r="O138" s="203"/>
      <c r="P138" s="203"/>
      <c r="Q138" s="203"/>
      <c r="S138" s="197"/>
      <c r="T138" s="197"/>
      <c r="U138" s="466"/>
      <c r="V138" s="195"/>
    </row>
    <row r="139" spans="2:22" ht="0.75" customHeight="1" x14ac:dyDescent="0.75">
      <c r="B139" s="162"/>
      <c r="C139" s="162"/>
      <c r="D139" s="31">
        <v>3</v>
      </c>
      <c r="E139" s="165"/>
      <c r="F139" s="166"/>
      <c r="G139" s="167"/>
      <c r="H139" s="114"/>
      <c r="I139" s="106"/>
      <c r="J139" s="106"/>
      <c r="K139" s="101"/>
      <c r="L139" s="101"/>
      <c r="M139" s="487"/>
      <c r="N139" s="133">
        <f>80%-(80%*30%)</f>
        <v>0.56000000000000005</v>
      </c>
      <c r="O139" s="172"/>
      <c r="P139" s="133">
        <f>56%-(56%*30%)</f>
        <v>0.39200000000000002</v>
      </c>
      <c r="Q139" s="132">
        <f>39%-(39%*30%)</f>
        <v>0.27300000000000002</v>
      </c>
      <c r="R139" s="132">
        <f>27%-(27%*30%)</f>
        <v>0.189</v>
      </c>
      <c r="S139" s="164"/>
      <c r="T139" s="164"/>
      <c r="U139" s="467"/>
      <c r="V139" s="170"/>
    </row>
    <row r="140" spans="2:22" ht="45.75" customHeight="1" x14ac:dyDescent="0.7">
      <c r="B140" s="185" t="s">
        <v>268</v>
      </c>
      <c r="C140" s="185" t="s">
        <v>269</v>
      </c>
      <c r="D140" s="206">
        <v>35</v>
      </c>
      <c r="E140" s="200" t="s">
        <v>270</v>
      </c>
      <c r="F140" s="210"/>
      <c r="G140" s="211"/>
      <c r="H140" s="193" t="s">
        <v>284</v>
      </c>
      <c r="I140" s="187" t="s">
        <v>254</v>
      </c>
      <c r="J140" s="187" t="s">
        <v>257</v>
      </c>
      <c r="K140" s="198">
        <v>0.8</v>
      </c>
      <c r="L140" s="198">
        <v>0.6</v>
      </c>
      <c r="M140" s="490" t="s">
        <v>19</v>
      </c>
      <c r="N140" s="203" t="s">
        <v>264</v>
      </c>
      <c r="O140" s="187" t="s">
        <v>261</v>
      </c>
      <c r="P140" s="475"/>
      <c r="Q140" s="187"/>
      <c r="R140" s="187"/>
      <c r="S140" s="197">
        <v>0.28999999999999998</v>
      </c>
      <c r="T140" s="197">
        <v>0.6</v>
      </c>
      <c r="U140" s="466" t="s">
        <v>19</v>
      </c>
      <c r="V140" s="196" t="s">
        <v>14</v>
      </c>
    </row>
    <row r="141" spans="2:22" ht="393.75" customHeight="1" x14ac:dyDescent="0.7">
      <c r="B141" s="185"/>
      <c r="C141" s="185"/>
      <c r="D141" s="207"/>
      <c r="E141" s="201"/>
      <c r="F141" s="212"/>
      <c r="G141" s="213"/>
      <c r="H141" s="194"/>
      <c r="I141" s="188"/>
      <c r="J141" s="188"/>
      <c r="K141" s="199"/>
      <c r="L141" s="199"/>
      <c r="M141" s="491"/>
      <c r="N141" s="203"/>
      <c r="O141" s="188"/>
      <c r="P141" s="474"/>
      <c r="Q141" s="188"/>
      <c r="R141" s="188"/>
      <c r="S141" s="197"/>
      <c r="T141" s="197"/>
      <c r="U141" s="466"/>
      <c r="V141" s="196"/>
    </row>
    <row r="142" spans="2:22" x14ac:dyDescent="0.7">
      <c r="B142" s="185"/>
      <c r="C142" s="185"/>
      <c r="D142" s="208"/>
      <c r="E142" s="202"/>
      <c r="F142" s="214"/>
      <c r="G142" s="215"/>
      <c r="H142" s="195"/>
      <c r="I142" s="189"/>
      <c r="J142" s="189"/>
      <c r="K142" s="205"/>
      <c r="L142" s="205"/>
      <c r="M142" s="491"/>
      <c r="N142" s="203"/>
      <c r="O142" s="189"/>
      <c r="P142" s="476"/>
      <c r="Q142" s="189"/>
      <c r="R142" s="189"/>
      <c r="S142" s="197"/>
      <c r="T142" s="197"/>
      <c r="U142" s="466"/>
      <c r="V142" s="196"/>
    </row>
    <row r="143" spans="2:22" ht="0.75" hidden="1" customHeight="1" x14ac:dyDescent="0.75">
      <c r="B143" s="162"/>
      <c r="C143" s="162"/>
      <c r="D143" s="102"/>
      <c r="E143" s="165"/>
      <c r="F143" s="166"/>
      <c r="G143" s="167"/>
      <c r="H143" s="169"/>
      <c r="I143" s="106"/>
      <c r="J143" s="106"/>
      <c r="K143" s="101"/>
      <c r="L143" s="101"/>
      <c r="M143" s="488"/>
      <c r="N143" s="133">
        <f>80%-(80%*30%)</f>
        <v>0.56000000000000005</v>
      </c>
      <c r="O143" s="172"/>
      <c r="P143" s="133">
        <f>56%-(56%*30%)</f>
        <v>0.39200000000000002</v>
      </c>
      <c r="Q143" s="106"/>
      <c r="R143" s="106"/>
      <c r="S143" s="100"/>
      <c r="T143" s="100"/>
      <c r="U143" s="468"/>
      <c r="V143" s="168"/>
    </row>
    <row r="144" spans="2:22" ht="51" hidden="1" x14ac:dyDescent="0.7">
      <c r="B144" s="131"/>
      <c r="C144" s="131"/>
      <c r="D144" s="131"/>
      <c r="E144" s="459"/>
      <c r="F144" s="459"/>
      <c r="G144" s="459"/>
      <c r="H144" s="115"/>
      <c r="I144" s="131"/>
      <c r="J144" s="131"/>
      <c r="K144" s="131"/>
      <c r="L144" s="131"/>
      <c r="M144" s="489"/>
      <c r="N144" s="133">
        <f>60%-(60%*40%)</f>
        <v>0.36</v>
      </c>
      <c r="O144" s="131"/>
      <c r="P144" s="131"/>
      <c r="Q144" s="131"/>
      <c r="R144" s="131"/>
      <c r="S144" s="131"/>
      <c r="T144" s="131"/>
      <c r="U144" s="131"/>
      <c r="V144" s="131"/>
    </row>
    <row r="145" spans="2:22" ht="249.75" customHeight="1" x14ac:dyDescent="0.7">
      <c r="B145" s="177" t="s">
        <v>279</v>
      </c>
      <c r="C145" s="177" t="s">
        <v>280</v>
      </c>
      <c r="D145" s="176">
        <v>36</v>
      </c>
      <c r="E145" s="184" t="s">
        <v>272</v>
      </c>
      <c r="F145" s="184"/>
      <c r="G145" s="184"/>
      <c r="H145" s="183" t="s">
        <v>164</v>
      </c>
      <c r="I145" s="184" t="s">
        <v>273</v>
      </c>
      <c r="J145" s="184" t="s">
        <v>274</v>
      </c>
      <c r="K145" s="181">
        <v>0.2</v>
      </c>
      <c r="L145" s="181">
        <v>0.4</v>
      </c>
      <c r="M145" s="182" t="s">
        <v>275</v>
      </c>
      <c r="N145" s="184" t="s">
        <v>276</v>
      </c>
      <c r="O145" s="184" t="s">
        <v>277</v>
      </c>
      <c r="P145" s="475"/>
      <c r="Q145" s="178"/>
      <c r="R145" s="178"/>
      <c r="S145" s="181">
        <v>7.0000000000000007E-2</v>
      </c>
      <c r="T145" s="181">
        <v>0.4</v>
      </c>
      <c r="U145" s="182" t="s">
        <v>275</v>
      </c>
      <c r="V145" s="183" t="s">
        <v>278</v>
      </c>
    </row>
    <row r="146" spans="2:22" ht="249.75" customHeight="1" x14ac:dyDescent="0.7">
      <c r="B146" s="177"/>
      <c r="C146" s="177"/>
      <c r="D146" s="176"/>
      <c r="E146" s="184"/>
      <c r="F146" s="184"/>
      <c r="G146" s="184"/>
      <c r="H146" s="183"/>
      <c r="I146" s="184"/>
      <c r="J146" s="184"/>
      <c r="K146" s="181"/>
      <c r="L146" s="181"/>
      <c r="M146" s="182"/>
      <c r="N146" s="184"/>
      <c r="O146" s="184"/>
      <c r="P146" s="474"/>
      <c r="Q146" s="179"/>
      <c r="R146" s="179"/>
      <c r="S146" s="181"/>
      <c r="T146" s="181"/>
      <c r="U146" s="182"/>
      <c r="V146" s="183"/>
    </row>
    <row r="147" spans="2:22" x14ac:dyDescent="0.7">
      <c r="B147" s="177"/>
      <c r="C147" s="177"/>
      <c r="D147" s="176"/>
      <c r="E147" s="184"/>
      <c r="F147" s="184"/>
      <c r="G147" s="184"/>
      <c r="H147" s="183"/>
      <c r="I147" s="184"/>
      <c r="J147" s="184"/>
      <c r="K147" s="181"/>
      <c r="L147" s="181"/>
      <c r="M147" s="182"/>
      <c r="N147" s="184"/>
      <c r="O147" s="184"/>
      <c r="P147" s="476"/>
      <c r="Q147" s="180"/>
      <c r="R147" s="180"/>
      <c r="S147" s="181"/>
      <c r="T147" s="181"/>
      <c r="U147" s="182"/>
      <c r="V147" s="183"/>
    </row>
    <row r="148" spans="2:22" ht="48" hidden="1" customHeight="1" x14ac:dyDescent="0.7">
      <c r="B148" s="131"/>
      <c r="C148" s="131"/>
      <c r="D148" s="131"/>
      <c r="E148" s="131"/>
      <c r="F148" s="131"/>
      <c r="G148" s="131"/>
      <c r="H148" s="131"/>
      <c r="I148" s="131"/>
      <c r="J148" s="131"/>
      <c r="K148" s="131"/>
      <c r="L148" s="131"/>
      <c r="M148" s="131"/>
      <c r="N148" s="133">
        <f>20%-(20%*40%)</f>
        <v>0.12</v>
      </c>
      <c r="O148" s="131"/>
      <c r="P148" s="133">
        <f>12%-(12%*40%)</f>
        <v>7.1999999999999995E-2</v>
      </c>
      <c r="Q148" s="131"/>
      <c r="R148" s="131"/>
      <c r="S148" s="131"/>
      <c r="T148" s="131"/>
      <c r="U148" s="131"/>
      <c r="V148" s="131"/>
    </row>
    <row r="150" spans="2:22" ht="153" customHeight="1" x14ac:dyDescent="0.7">
      <c r="K150" s="400" t="s">
        <v>4</v>
      </c>
      <c r="L150" s="400"/>
      <c r="M150" s="520" t="s">
        <v>1</v>
      </c>
      <c r="S150" s="400" t="s">
        <v>7</v>
      </c>
      <c r="T150" s="400"/>
      <c r="U150" s="426" t="s">
        <v>1</v>
      </c>
      <c r="V150" s="426" t="s">
        <v>9</v>
      </c>
    </row>
    <row r="151" spans="2:22" ht="45.75" customHeight="1" x14ac:dyDescent="0.7">
      <c r="B151" s="400" t="s">
        <v>37</v>
      </c>
      <c r="C151" s="400" t="s">
        <v>36</v>
      </c>
      <c r="D151" s="514" t="s">
        <v>321</v>
      </c>
      <c r="E151" s="514" t="s">
        <v>2</v>
      </c>
      <c r="F151" s="514"/>
      <c r="G151" s="514" t="s">
        <v>285</v>
      </c>
      <c r="H151" s="400" t="s">
        <v>11</v>
      </c>
      <c r="I151" s="514" t="s">
        <v>286</v>
      </c>
      <c r="J151" s="514" t="s">
        <v>287</v>
      </c>
      <c r="K151" s="518" t="s">
        <v>0</v>
      </c>
      <c r="L151" s="518" t="s">
        <v>10</v>
      </c>
      <c r="M151" s="521"/>
      <c r="N151" s="515" t="s">
        <v>5</v>
      </c>
      <c r="O151" s="515" t="s">
        <v>6</v>
      </c>
      <c r="P151" s="515" t="s">
        <v>55</v>
      </c>
      <c r="Q151" s="515" t="s">
        <v>327</v>
      </c>
      <c r="R151" s="515" t="s">
        <v>328</v>
      </c>
      <c r="S151" s="517" t="s">
        <v>0</v>
      </c>
      <c r="T151" s="517" t="s">
        <v>10</v>
      </c>
      <c r="U151" s="426"/>
      <c r="V151" s="426"/>
    </row>
    <row r="152" spans="2:22" ht="266.25" customHeight="1" x14ac:dyDescent="0.7">
      <c r="B152" s="400" t="s">
        <v>35</v>
      </c>
      <c r="C152" s="400" t="s">
        <v>35</v>
      </c>
      <c r="D152" s="514"/>
      <c r="E152" s="514"/>
      <c r="F152" s="514"/>
      <c r="G152" s="514"/>
      <c r="H152" s="400"/>
      <c r="I152" s="514"/>
      <c r="J152" s="514"/>
      <c r="K152" s="519"/>
      <c r="L152" s="519"/>
      <c r="M152" s="522"/>
      <c r="N152" s="516"/>
      <c r="O152" s="516"/>
      <c r="P152" s="516"/>
      <c r="Q152" s="516"/>
      <c r="R152" s="516"/>
      <c r="S152" s="517"/>
      <c r="T152" s="517"/>
      <c r="U152" s="426"/>
      <c r="V152" s="426"/>
    </row>
    <row r="153" spans="2:22" ht="409.6" customHeight="1" x14ac:dyDescent="0.7">
      <c r="B153" s="494" t="s">
        <v>39</v>
      </c>
      <c r="C153" s="494" t="s">
        <v>38</v>
      </c>
      <c r="D153" s="493">
        <v>37</v>
      </c>
      <c r="E153" s="494" t="s">
        <v>322</v>
      </c>
      <c r="F153" s="494"/>
      <c r="G153" s="494" t="s">
        <v>288</v>
      </c>
      <c r="H153" s="493" t="s">
        <v>282</v>
      </c>
      <c r="I153" s="494" t="s">
        <v>289</v>
      </c>
      <c r="J153" s="494" t="s">
        <v>290</v>
      </c>
      <c r="K153" s="523">
        <v>1</v>
      </c>
      <c r="L153" s="523">
        <v>1</v>
      </c>
      <c r="M153" s="539" t="s">
        <v>42</v>
      </c>
      <c r="N153" s="494" t="s">
        <v>291</v>
      </c>
      <c r="O153" s="494" t="s">
        <v>292</v>
      </c>
      <c r="P153" s="494" t="s">
        <v>293</v>
      </c>
      <c r="Q153" s="512"/>
      <c r="R153" s="512"/>
      <c r="S153" s="523">
        <v>0.21</v>
      </c>
      <c r="T153" s="523">
        <v>1</v>
      </c>
      <c r="U153" s="539" t="s">
        <v>42</v>
      </c>
      <c r="V153" s="492" t="s">
        <v>14</v>
      </c>
    </row>
    <row r="154" spans="2:22" ht="267.75" customHeight="1" x14ac:dyDescent="0.7">
      <c r="B154" s="494"/>
      <c r="C154" s="494"/>
      <c r="D154" s="493"/>
      <c r="E154" s="494"/>
      <c r="F154" s="494"/>
      <c r="G154" s="494"/>
      <c r="H154" s="493"/>
      <c r="I154" s="494"/>
      <c r="J154" s="494"/>
      <c r="K154" s="524"/>
      <c r="L154" s="524"/>
      <c r="M154" s="539"/>
      <c r="N154" s="494"/>
      <c r="O154" s="494"/>
      <c r="P154" s="494"/>
      <c r="Q154" s="512"/>
      <c r="R154" s="512"/>
      <c r="S154" s="524"/>
      <c r="T154" s="524"/>
      <c r="U154" s="539"/>
      <c r="V154" s="492"/>
    </row>
    <row r="155" spans="2:22" ht="168.75" customHeight="1" x14ac:dyDescent="0.7">
      <c r="B155" s="494"/>
      <c r="C155" s="494"/>
      <c r="D155" s="493"/>
      <c r="E155" s="494"/>
      <c r="F155" s="494"/>
      <c r="G155" s="494"/>
      <c r="H155" s="493"/>
      <c r="I155" s="494"/>
      <c r="J155" s="494"/>
      <c r="K155" s="524"/>
      <c r="L155" s="524"/>
      <c r="M155" s="539"/>
      <c r="N155" s="494"/>
      <c r="O155" s="494"/>
      <c r="P155" s="494"/>
      <c r="Q155" s="512"/>
      <c r="R155" s="512"/>
      <c r="S155" s="524"/>
      <c r="T155" s="524"/>
      <c r="U155" s="539"/>
      <c r="V155" s="492"/>
    </row>
    <row r="156" spans="2:22" ht="168.75" customHeight="1" x14ac:dyDescent="0.7">
      <c r="B156" s="494"/>
      <c r="C156" s="494"/>
      <c r="D156" s="493"/>
      <c r="E156" s="494"/>
      <c r="F156" s="494"/>
      <c r="G156" s="494"/>
      <c r="H156" s="493"/>
      <c r="I156" s="494"/>
      <c r="J156" s="494"/>
      <c r="K156" s="524"/>
      <c r="L156" s="524"/>
      <c r="M156" s="539"/>
      <c r="N156" s="494"/>
      <c r="O156" s="494"/>
      <c r="P156" s="494"/>
      <c r="Q156" s="512"/>
      <c r="R156" s="512"/>
      <c r="S156" s="524"/>
      <c r="T156" s="524"/>
      <c r="U156" s="539"/>
      <c r="V156" s="492"/>
    </row>
    <row r="157" spans="2:22" ht="62.25" hidden="1" customHeight="1" x14ac:dyDescent="0.9">
      <c r="B157" s="497"/>
      <c r="D157" s="496"/>
      <c r="E157" s="503"/>
      <c r="F157" s="131"/>
      <c r="G157" s="497"/>
      <c r="H157" s="498"/>
      <c r="I157" s="497"/>
      <c r="J157" s="497"/>
      <c r="K157" s="525"/>
      <c r="L157" s="525"/>
      <c r="M157" s="540"/>
      <c r="N157" s="499">
        <f>100%-(100%*40%)</f>
        <v>0.6</v>
      </c>
      <c r="O157" s="499">
        <f>60%-(60%*40%)</f>
        <v>0.36</v>
      </c>
      <c r="P157" s="499">
        <f>36%-(36%*40%)</f>
        <v>0.216</v>
      </c>
      <c r="Q157" s="513"/>
      <c r="R157" s="513"/>
      <c r="S157" s="525"/>
      <c r="T157" s="525"/>
      <c r="U157" s="540"/>
      <c r="V157" s="500"/>
    </row>
    <row r="158" spans="2:22" ht="141.75" customHeight="1" x14ac:dyDescent="0.7">
      <c r="B158" s="494" t="s">
        <v>39</v>
      </c>
      <c r="C158" s="494" t="s">
        <v>38</v>
      </c>
      <c r="D158" s="493">
        <v>38</v>
      </c>
      <c r="E158" s="494" t="s">
        <v>323</v>
      </c>
      <c r="F158" s="494"/>
      <c r="G158" s="494" t="s">
        <v>294</v>
      </c>
      <c r="H158" s="493" t="s">
        <v>282</v>
      </c>
      <c r="I158" s="494" t="s">
        <v>295</v>
      </c>
      <c r="J158" s="501" t="s">
        <v>296</v>
      </c>
      <c r="K158" s="523">
        <v>1</v>
      </c>
      <c r="L158" s="523">
        <v>0.6</v>
      </c>
      <c r="M158" s="542" t="s">
        <v>19</v>
      </c>
      <c r="N158" s="494" t="s">
        <v>297</v>
      </c>
      <c r="O158" s="494" t="s">
        <v>298</v>
      </c>
      <c r="P158" s="495"/>
      <c r="Q158" s="512"/>
      <c r="R158" s="512"/>
      <c r="S158" s="523">
        <v>0.36</v>
      </c>
      <c r="T158" s="523">
        <v>0.6</v>
      </c>
      <c r="U158" s="541" t="s">
        <v>20</v>
      </c>
      <c r="V158" s="492" t="s">
        <v>14</v>
      </c>
    </row>
    <row r="159" spans="2:22" ht="243.75" customHeight="1" x14ac:dyDescent="0.7">
      <c r="B159" s="494"/>
      <c r="C159" s="494"/>
      <c r="D159" s="493"/>
      <c r="E159" s="494"/>
      <c r="F159" s="494"/>
      <c r="G159" s="494"/>
      <c r="H159" s="493"/>
      <c r="I159" s="494"/>
      <c r="J159" s="502"/>
      <c r="K159" s="524"/>
      <c r="L159" s="524"/>
      <c r="M159" s="542"/>
      <c r="N159" s="494"/>
      <c r="O159" s="494"/>
      <c r="P159" s="495"/>
      <c r="Q159" s="512"/>
      <c r="R159" s="512"/>
      <c r="S159" s="524"/>
      <c r="T159" s="524"/>
      <c r="U159" s="541"/>
      <c r="V159" s="492"/>
    </row>
    <row r="160" spans="2:22" ht="141.75" customHeight="1" x14ac:dyDescent="0.7">
      <c r="B160" s="494"/>
      <c r="C160" s="494"/>
      <c r="D160" s="493"/>
      <c r="E160" s="494"/>
      <c r="F160" s="494"/>
      <c r="G160" s="494"/>
      <c r="H160" s="493"/>
      <c r="I160" s="494"/>
      <c r="J160" s="502" t="s">
        <v>299</v>
      </c>
      <c r="K160" s="524"/>
      <c r="L160" s="524"/>
      <c r="M160" s="542"/>
      <c r="N160" s="494"/>
      <c r="O160" s="494"/>
      <c r="P160" s="495"/>
      <c r="Q160" s="512"/>
      <c r="R160" s="512"/>
      <c r="S160" s="524"/>
      <c r="T160" s="524"/>
      <c r="U160" s="541"/>
      <c r="V160" s="492"/>
    </row>
    <row r="161" spans="2:22" ht="141.75" customHeight="1" x14ac:dyDescent="0.7">
      <c r="B161" s="494"/>
      <c r="C161" s="494"/>
      <c r="D161" s="493"/>
      <c r="E161" s="494"/>
      <c r="F161" s="494"/>
      <c r="G161" s="494"/>
      <c r="H161" s="493"/>
      <c r="I161" s="494"/>
      <c r="J161" s="502"/>
      <c r="K161" s="524"/>
      <c r="L161" s="524"/>
      <c r="M161" s="542"/>
      <c r="N161" s="494"/>
      <c r="O161" s="494"/>
      <c r="P161" s="495"/>
      <c r="Q161" s="512"/>
      <c r="R161" s="512"/>
      <c r="S161" s="524"/>
      <c r="T161" s="524"/>
      <c r="U161" s="541"/>
      <c r="V161" s="492"/>
    </row>
    <row r="162" spans="2:22" ht="0.75" customHeight="1" x14ac:dyDescent="0.9">
      <c r="B162" s="497"/>
      <c r="C162" s="131"/>
      <c r="D162" s="496"/>
      <c r="E162" s="503"/>
      <c r="F162" s="131"/>
      <c r="G162" s="497"/>
      <c r="H162" s="493" t="s">
        <v>282</v>
      </c>
      <c r="I162" s="497"/>
      <c r="J162" s="503"/>
      <c r="K162" s="525"/>
      <c r="L162" s="526"/>
      <c r="M162" s="546"/>
      <c r="N162" s="499">
        <f>100%-(100%*40%)</f>
        <v>0.6</v>
      </c>
      <c r="O162" s="499">
        <f>60%-(60%*40%)</f>
        <v>0.36</v>
      </c>
      <c r="P162" s="504"/>
      <c r="Q162" s="513"/>
      <c r="R162" s="513"/>
      <c r="S162" s="534"/>
      <c r="T162" s="534"/>
      <c r="U162" s="498"/>
      <c r="V162" s="500"/>
    </row>
    <row r="163" spans="2:22" ht="196.5" customHeight="1" x14ac:dyDescent="0.7">
      <c r="B163" s="494" t="s">
        <v>39</v>
      </c>
      <c r="C163" s="494" t="s">
        <v>38</v>
      </c>
      <c r="D163" s="493">
        <v>39</v>
      </c>
      <c r="E163" s="494" t="s">
        <v>324</v>
      </c>
      <c r="F163" s="494"/>
      <c r="G163" s="494" t="s">
        <v>300</v>
      </c>
      <c r="H163" s="493"/>
      <c r="I163" s="494" t="s">
        <v>301</v>
      </c>
      <c r="J163" s="503" t="s">
        <v>302</v>
      </c>
      <c r="K163" s="527">
        <v>1</v>
      </c>
      <c r="L163" s="527">
        <v>1</v>
      </c>
      <c r="M163" s="539" t="s">
        <v>42</v>
      </c>
      <c r="N163" s="505" t="s">
        <v>303</v>
      </c>
      <c r="O163" s="506" t="s">
        <v>304</v>
      </c>
      <c r="P163" s="506"/>
      <c r="Q163" s="512"/>
      <c r="R163" s="512"/>
      <c r="S163" s="527">
        <v>0.6</v>
      </c>
      <c r="T163" s="527">
        <v>0.75</v>
      </c>
      <c r="U163" s="542" t="s">
        <v>19</v>
      </c>
      <c r="V163" s="492" t="s">
        <v>14</v>
      </c>
    </row>
    <row r="164" spans="2:22" ht="196.5" customHeight="1" x14ac:dyDescent="0.7">
      <c r="B164" s="494"/>
      <c r="C164" s="494"/>
      <c r="D164" s="493"/>
      <c r="E164" s="494"/>
      <c r="F164" s="494"/>
      <c r="G164" s="494"/>
      <c r="H164" s="493"/>
      <c r="I164" s="494"/>
      <c r="J164" s="503" t="s">
        <v>305</v>
      </c>
      <c r="K164" s="527"/>
      <c r="L164" s="527"/>
      <c r="M164" s="539"/>
      <c r="N164" s="506"/>
      <c r="O164" s="506"/>
      <c r="P164" s="506"/>
      <c r="Q164" s="512"/>
      <c r="R164" s="512"/>
      <c r="S164" s="527"/>
      <c r="T164" s="527"/>
      <c r="U164" s="542"/>
      <c r="V164" s="492"/>
    </row>
    <row r="165" spans="2:22" ht="289.5" customHeight="1" x14ac:dyDescent="0.7">
      <c r="B165" s="494"/>
      <c r="C165" s="494"/>
      <c r="D165" s="493"/>
      <c r="E165" s="494"/>
      <c r="F165" s="494"/>
      <c r="G165" s="494"/>
      <c r="H165" s="493"/>
      <c r="I165" s="494"/>
      <c r="J165" s="503" t="s">
        <v>306</v>
      </c>
      <c r="K165" s="527"/>
      <c r="L165" s="527"/>
      <c r="M165" s="539"/>
      <c r="N165" s="506"/>
      <c r="O165" s="506"/>
      <c r="P165" s="506"/>
      <c r="Q165" s="512"/>
      <c r="R165" s="512"/>
      <c r="S165" s="527"/>
      <c r="T165" s="527"/>
      <c r="U165" s="542"/>
      <c r="V165" s="492"/>
    </row>
    <row r="166" spans="2:22" ht="0.75" customHeight="1" x14ac:dyDescent="0.9">
      <c r="B166" s="497"/>
      <c r="C166" s="494"/>
      <c r="D166" s="496"/>
      <c r="E166" s="503"/>
      <c r="F166" s="131"/>
      <c r="G166" s="497"/>
      <c r="H166" s="493" t="s">
        <v>282</v>
      </c>
      <c r="I166" s="497"/>
      <c r="J166" s="503"/>
      <c r="K166" s="528"/>
      <c r="L166" s="529"/>
      <c r="M166" s="539"/>
      <c r="N166" s="499">
        <f>100%-(100%*40%)</f>
        <v>0.6</v>
      </c>
      <c r="O166" s="499">
        <f>100%-(100%*25%)</f>
        <v>0.75</v>
      </c>
      <c r="P166" s="504"/>
      <c r="Q166" s="513"/>
      <c r="R166" s="513"/>
      <c r="S166" s="528"/>
      <c r="T166" s="529"/>
      <c r="U166" s="542"/>
      <c r="V166" s="500"/>
    </row>
    <row r="167" spans="2:22" ht="328.5" customHeight="1" x14ac:dyDescent="0.7">
      <c r="B167" s="494" t="s">
        <v>39</v>
      </c>
      <c r="C167" s="494" t="s">
        <v>38</v>
      </c>
      <c r="D167" s="493">
        <v>40</v>
      </c>
      <c r="E167" s="494" t="s">
        <v>325</v>
      </c>
      <c r="F167" s="494"/>
      <c r="G167" s="494" t="s">
        <v>307</v>
      </c>
      <c r="H167" s="493"/>
      <c r="I167" s="494" t="s">
        <v>308</v>
      </c>
      <c r="J167" s="507" t="s">
        <v>309</v>
      </c>
      <c r="K167" s="530">
        <v>1</v>
      </c>
      <c r="L167" s="527">
        <v>1</v>
      </c>
      <c r="M167" s="539" t="s">
        <v>42</v>
      </c>
      <c r="N167" s="508" t="s">
        <v>310</v>
      </c>
      <c r="O167" s="508" t="s">
        <v>311</v>
      </c>
      <c r="P167" s="508" t="s">
        <v>312</v>
      </c>
      <c r="Q167" s="512"/>
      <c r="R167" s="512"/>
      <c r="S167" s="527">
        <v>0.7</v>
      </c>
      <c r="T167" s="527">
        <v>0.56000000000000005</v>
      </c>
      <c r="U167" s="541" t="s">
        <v>20</v>
      </c>
      <c r="V167" s="492" t="s">
        <v>14</v>
      </c>
    </row>
    <row r="168" spans="2:22" ht="304.5" customHeight="1" x14ac:dyDescent="0.7">
      <c r="B168" s="494"/>
      <c r="C168" s="494"/>
      <c r="D168" s="493"/>
      <c r="E168" s="494"/>
      <c r="F168" s="494"/>
      <c r="G168" s="494"/>
      <c r="H168" s="493"/>
      <c r="I168" s="494"/>
      <c r="J168" s="503" t="s">
        <v>313</v>
      </c>
      <c r="K168" s="530"/>
      <c r="L168" s="527"/>
      <c r="M168" s="539"/>
      <c r="N168" s="508"/>
      <c r="O168" s="508"/>
      <c r="P168" s="508"/>
      <c r="Q168" s="512"/>
      <c r="R168" s="512"/>
      <c r="S168" s="527"/>
      <c r="T168" s="527"/>
      <c r="U168" s="541"/>
      <c r="V168" s="492"/>
    </row>
    <row r="169" spans="2:22" ht="225.75" customHeight="1" x14ac:dyDescent="0.7">
      <c r="B169" s="494"/>
      <c r="C169" s="494"/>
      <c r="D169" s="493"/>
      <c r="E169" s="494"/>
      <c r="F169" s="494"/>
      <c r="G169" s="494"/>
      <c r="H169" s="493"/>
      <c r="I169" s="494"/>
      <c r="J169" s="503" t="s">
        <v>314</v>
      </c>
      <c r="K169" s="530"/>
      <c r="L169" s="527"/>
      <c r="M169" s="539"/>
      <c r="N169" s="508"/>
      <c r="O169" s="508"/>
      <c r="P169" s="508"/>
      <c r="Q169" s="512"/>
      <c r="R169" s="512"/>
      <c r="S169" s="527"/>
      <c r="T169" s="527"/>
      <c r="U169" s="541"/>
      <c r="V169" s="492"/>
    </row>
    <row r="170" spans="2:22" ht="62.25" hidden="1" customHeight="1" x14ac:dyDescent="0.9">
      <c r="B170" s="497"/>
      <c r="C170" s="494"/>
      <c r="D170" s="496"/>
      <c r="E170" s="503"/>
      <c r="F170" s="131"/>
      <c r="G170" s="497"/>
      <c r="H170" s="493" t="s">
        <v>282</v>
      </c>
      <c r="I170" s="497"/>
      <c r="J170" s="503"/>
      <c r="K170" s="531"/>
      <c r="L170" s="532"/>
      <c r="M170" s="539"/>
      <c r="N170" s="499">
        <f>100%-(100%*30%)</f>
        <v>0.7</v>
      </c>
      <c r="O170" s="499">
        <f>100%-(100%*25%)</f>
        <v>0.75</v>
      </c>
      <c r="P170" s="499">
        <f>75%-(75%*25%)</f>
        <v>0.5625</v>
      </c>
      <c r="Q170" s="513"/>
      <c r="R170" s="513"/>
      <c r="S170" s="528"/>
      <c r="T170" s="529"/>
      <c r="U170" s="541"/>
      <c r="V170" s="509"/>
    </row>
    <row r="171" spans="2:22" ht="406.5" customHeight="1" x14ac:dyDescent="0.7">
      <c r="B171" s="494" t="s">
        <v>39</v>
      </c>
      <c r="C171" s="535" t="s">
        <v>38</v>
      </c>
      <c r="D171" s="493">
        <v>41</v>
      </c>
      <c r="E171" s="494" t="s">
        <v>326</v>
      </c>
      <c r="F171" s="494"/>
      <c r="G171" s="494" t="s">
        <v>315</v>
      </c>
      <c r="H171" s="493"/>
      <c r="I171" s="494" t="s">
        <v>316</v>
      </c>
      <c r="J171" s="502" t="s">
        <v>317</v>
      </c>
      <c r="K171" s="533">
        <v>1</v>
      </c>
      <c r="L171" s="533">
        <v>0.6</v>
      </c>
      <c r="M171" s="547" t="s">
        <v>19</v>
      </c>
      <c r="N171" s="510" t="s">
        <v>318</v>
      </c>
      <c r="O171" s="510" t="s">
        <v>319</v>
      </c>
      <c r="P171" s="511"/>
      <c r="Q171" s="512"/>
      <c r="R171" s="512"/>
      <c r="S171" s="527">
        <v>0.6</v>
      </c>
      <c r="T171" s="527">
        <v>0.42</v>
      </c>
      <c r="U171" s="543" t="s">
        <v>20</v>
      </c>
      <c r="V171" s="536" t="s">
        <v>14</v>
      </c>
    </row>
    <row r="172" spans="2:22" ht="277.5" customHeight="1" x14ac:dyDescent="0.7">
      <c r="B172" s="494"/>
      <c r="C172" s="535"/>
      <c r="D172" s="493"/>
      <c r="E172" s="494"/>
      <c r="F172" s="494"/>
      <c r="G172" s="494"/>
      <c r="H172" s="493"/>
      <c r="I172" s="494"/>
      <c r="J172" s="502"/>
      <c r="K172" s="533"/>
      <c r="L172" s="533"/>
      <c r="M172" s="547"/>
      <c r="N172" s="510"/>
      <c r="O172" s="510"/>
      <c r="P172" s="511"/>
      <c r="Q172" s="512"/>
      <c r="R172" s="512"/>
      <c r="S172" s="527"/>
      <c r="T172" s="527"/>
      <c r="U172" s="544"/>
      <c r="V172" s="537"/>
    </row>
    <row r="173" spans="2:22" ht="199.5" customHeight="1" x14ac:dyDescent="0.7">
      <c r="B173" s="494"/>
      <c r="C173" s="535"/>
      <c r="D173" s="493"/>
      <c r="E173" s="494"/>
      <c r="F173" s="494"/>
      <c r="G173" s="494"/>
      <c r="H173" s="493"/>
      <c r="I173" s="494"/>
      <c r="J173" s="502" t="s">
        <v>320</v>
      </c>
      <c r="K173" s="533"/>
      <c r="L173" s="533"/>
      <c r="M173" s="547"/>
      <c r="N173" s="510"/>
      <c r="O173" s="510"/>
      <c r="P173" s="511"/>
      <c r="Q173" s="512"/>
      <c r="R173" s="512"/>
      <c r="S173" s="527"/>
      <c r="T173" s="527"/>
      <c r="U173" s="544"/>
      <c r="V173" s="537"/>
    </row>
    <row r="174" spans="2:22" ht="62.25" customHeight="1" x14ac:dyDescent="0.7">
      <c r="B174" s="494"/>
      <c r="C174" s="535"/>
      <c r="D174" s="493"/>
      <c r="E174" s="494"/>
      <c r="F174" s="494"/>
      <c r="G174" s="494"/>
      <c r="H174" s="493"/>
      <c r="I174" s="494"/>
      <c r="J174" s="502"/>
      <c r="K174" s="533"/>
      <c r="L174" s="533"/>
      <c r="M174" s="547"/>
      <c r="N174" s="510"/>
      <c r="O174" s="510"/>
      <c r="P174" s="511"/>
      <c r="Q174" s="512"/>
      <c r="R174" s="512"/>
      <c r="S174" s="527"/>
      <c r="T174" s="527"/>
      <c r="U174" s="545"/>
      <c r="V174" s="538"/>
    </row>
    <row r="175" spans="2:22" ht="45.75" customHeight="1" x14ac:dyDescent="0.7"/>
    <row r="176" spans="2:22" x14ac:dyDescent="0.7">
      <c r="D176" s="1">
        <f>13+41</f>
        <v>54</v>
      </c>
    </row>
  </sheetData>
  <mergeCells count="803">
    <mergeCell ref="G1:Q4"/>
    <mergeCell ref="U171:U174"/>
    <mergeCell ref="V171:V174"/>
    <mergeCell ref="Q75:Q77"/>
    <mergeCell ref="N151:N152"/>
    <mergeCell ref="O151:O152"/>
    <mergeCell ref="P151:P152"/>
    <mergeCell ref="S150:T150"/>
    <mergeCell ref="U150:U152"/>
    <mergeCell ref="V150:V152"/>
    <mergeCell ref="K150:L150"/>
    <mergeCell ref="M150:M152"/>
    <mergeCell ref="R171:R174"/>
    <mergeCell ref="Q171:Q174"/>
    <mergeCell ref="P171:P174"/>
    <mergeCell ref="O171:O174"/>
    <mergeCell ref="N171:N174"/>
    <mergeCell ref="M171:M174"/>
    <mergeCell ref="L171:L174"/>
    <mergeCell ref="K171:K174"/>
    <mergeCell ref="C153:C156"/>
    <mergeCell ref="C151:C152"/>
    <mergeCell ref="C158:C161"/>
    <mergeCell ref="C163:C166"/>
    <mergeCell ref="C167:C170"/>
    <mergeCell ref="C171:C174"/>
    <mergeCell ref="E151:F152"/>
    <mergeCell ref="E153:F156"/>
    <mergeCell ref="E158:F161"/>
    <mergeCell ref="E163:F165"/>
    <mergeCell ref="E167:F169"/>
    <mergeCell ref="E171:F174"/>
    <mergeCell ref="D171:D174"/>
    <mergeCell ref="V153:V156"/>
    <mergeCell ref="V158:V161"/>
    <mergeCell ref="S163:S165"/>
    <mergeCell ref="U163:U166"/>
    <mergeCell ref="V163:V165"/>
    <mergeCell ref="S167:S169"/>
    <mergeCell ref="U167:U170"/>
    <mergeCell ref="V167:V169"/>
    <mergeCell ref="S171:S174"/>
    <mergeCell ref="T171:T174"/>
    <mergeCell ref="D167:D169"/>
    <mergeCell ref="G167:G169"/>
    <mergeCell ref="B167:B169"/>
    <mergeCell ref="I167:I169"/>
    <mergeCell ref="K167:K169"/>
    <mergeCell ref="L167:L169"/>
    <mergeCell ref="M167:M170"/>
    <mergeCell ref="N167:N169"/>
    <mergeCell ref="O167:O169"/>
    <mergeCell ref="P167:P169"/>
    <mergeCell ref="Q167:Q169"/>
    <mergeCell ref="R167:R169"/>
    <mergeCell ref="T167:T169"/>
    <mergeCell ref="H166:H169"/>
    <mergeCell ref="J171:J172"/>
    <mergeCell ref="J173:J174"/>
    <mergeCell ref="I171:I174"/>
    <mergeCell ref="H170:H174"/>
    <mergeCell ref="G171:G174"/>
    <mergeCell ref="B171:B174"/>
    <mergeCell ref="J160:J161"/>
    <mergeCell ref="D163:D165"/>
    <mergeCell ref="G163:G165"/>
    <mergeCell ref="B163:B165"/>
    <mergeCell ref="I163:I165"/>
    <mergeCell ref="K163:K165"/>
    <mergeCell ref="L163:L165"/>
    <mergeCell ref="M163:M166"/>
    <mergeCell ref="N163:N165"/>
    <mergeCell ref="O163:O165"/>
    <mergeCell ref="P163:P165"/>
    <mergeCell ref="Q163:Q165"/>
    <mergeCell ref="R163:R165"/>
    <mergeCell ref="T163:T165"/>
    <mergeCell ref="H162:H165"/>
    <mergeCell ref="B158:B161"/>
    <mergeCell ref="H158:H161"/>
    <mergeCell ref="I158:I161"/>
    <mergeCell ref="J158:J159"/>
    <mergeCell ref="K158:K161"/>
    <mergeCell ref="L158:L161"/>
    <mergeCell ref="M158:M161"/>
    <mergeCell ref="N158:N161"/>
    <mergeCell ref="O158:O161"/>
    <mergeCell ref="P158:P161"/>
    <mergeCell ref="Q158:Q161"/>
    <mergeCell ref="R158:R161"/>
    <mergeCell ref="S158:S161"/>
    <mergeCell ref="T158:T161"/>
    <mergeCell ref="U158:U161"/>
    <mergeCell ref="S151:S152"/>
    <mergeCell ref="T151:T152"/>
    <mergeCell ref="D153:D156"/>
    <mergeCell ref="G153:G156"/>
    <mergeCell ref="B153:B156"/>
    <mergeCell ref="H153:H156"/>
    <mergeCell ref="I153:I156"/>
    <mergeCell ref="J153:J156"/>
    <mergeCell ref="K153:K156"/>
    <mergeCell ref="L153:L156"/>
    <mergeCell ref="M153:M156"/>
    <mergeCell ref="N153:N156"/>
    <mergeCell ref="O153:O156"/>
    <mergeCell ref="P153:P156"/>
    <mergeCell ref="Q153:Q156"/>
    <mergeCell ref="R153:R156"/>
    <mergeCell ref="S153:S156"/>
    <mergeCell ref="T153:T156"/>
    <mergeCell ref="U153:U156"/>
    <mergeCell ref="P26:P27"/>
    <mergeCell ref="P37:P39"/>
    <mergeCell ref="P46:P50"/>
    <mergeCell ref="P72:P73"/>
    <mergeCell ref="P122:P123"/>
    <mergeCell ref="P140:P142"/>
    <mergeCell ref="P145:P147"/>
    <mergeCell ref="R140:R142"/>
    <mergeCell ref="R132:R134"/>
    <mergeCell ref="R8:R9"/>
    <mergeCell ref="D151:D152"/>
    <mergeCell ref="G151:G152"/>
    <mergeCell ref="B151:B152"/>
    <mergeCell ref="H151:H152"/>
    <mergeCell ref="I151:I152"/>
    <mergeCell ref="J151:J152"/>
    <mergeCell ref="K151:K152"/>
    <mergeCell ref="L151:L152"/>
    <mergeCell ref="Q151:Q152"/>
    <mergeCell ref="R151:R152"/>
    <mergeCell ref="D158:D161"/>
    <mergeCell ref="G158:G161"/>
    <mergeCell ref="E6:G6"/>
    <mergeCell ref="H6:V6"/>
    <mergeCell ref="K8:L8"/>
    <mergeCell ref="S8:T8"/>
    <mergeCell ref="E72:G73"/>
    <mergeCell ref="V72:V73"/>
    <mergeCell ref="D72:D73"/>
    <mergeCell ref="O72:O73"/>
    <mergeCell ref="S72:S73"/>
    <mergeCell ref="T72:T73"/>
    <mergeCell ref="U72:U73"/>
    <mergeCell ref="O125:O126"/>
    <mergeCell ref="O118:O119"/>
    <mergeCell ref="M10:M11"/>
    <mergeCell ref="N10:N11"/>
    <mergeCell ref="M8:M9"/>
    <mergeCell ref="N8:N9"/>
    <mergeCell ref="V8:V9"/>
    <mergeCell ref="H72:H73"/>
    <mergeCell ref="I72:I73"/>
    <mergeCell ref="O10:O11"/>
    <mergeCell ref="Q10:Q11"/>
    <mergeCell ref="S10:S11"/>
    <mergeCell ref="T10:T11"/>
    <mergeCell ref="U10:U11"/>
    <mergeCell ref="K16:K17"/>
    <mergeCell ref="L16:L17"/>
    <mergeCell ref="M16:M17"/>
    <mergeCell ref="K72:K73"/>
    <mergeCell ref="L72:L73"/>
    <mergeCell ref="I8:I9"/>
    <mergeCell ref="J8:J9"/>
    <mergeCell ref="H8:H9"/>
    <mergeCell ref="O8:O9"/>
    <mergeCell ref="P8:P9"/>
    <mergeCell ref="U8:U9"/>
    <mergeCell ref="N72:N73"/>
    <mergeCell ref="M72:M73"/>
    <mergeCell ref="O46:O50"/>
    <mergeCell ref="B10:B11"/>
    <mergeCell ref="C10:C11"/>
    <mergeCell ref="B16:B17"/>
    <mergeCell ref="B19:B20"/>
    <mergeCell ref="B22:B23"/>
    <mergeCell ref="B26:B27"/>
    <mergeCell ref="C16:C17"/>
    <mergeCell ref="C19:C20"/>
    <mergeCell ref="C22:C23"/>
    <mergeCell ref="D10:D11"/>
    <mergeCell ref="E10:G11"/>
    <mergeCell ref="H10:H11"/>
    <mergeCell ref="I10:I11"/>
    <mergeCell ref="K10:K11"/>
    <mergeCell ref="L10:L11"/>
    <mergeCell ref="B1:F4"/>
    <mergeCell ref="C8:C9"/>
    <mergeCell ref="C72:C73"/>
    <mergeCell ref="B8:B9"/>
    <mergeCell ref="B72:B73"/>
    <mergeCell ref="D8:D9"/>
    <mergeCell ref="E8:G9"/>
    <mergeCell ref="R1:V1"/>
    <mergeCell ref="R2:V2"/>
    <mergeCell ref="R3:V3"/>
    <mergeCell ref="R4:V4"/>
    <mergeCell ref="R56:R58"/>
    <mergeCell ref="P10:P11"/>
    <mergeCell ref="P14:P15"/>
    <mergeCell ref="J10:J11"/>
    <mergeCell ref="V10:V11"/>
    <mergeCell ref="Q8:Q9"/>
    <mergeCell ref="B14:B15"/>
    <mergeCell ref="C14:C15"/>
    <mergeCell ref="V14:V15"/>
    <mergeCell ref="D14:D15"/>
    <mergeCell ref="E14:G15"/>
    <mergeCell ref="H14:H15"/>
    <mergeCell ref="I14:I15"/>
    <mergeCell ref="J14:J15"/>
    <mergeCell ref="K14:K15"/>
    <mergeCell ref="L14:L15"/>
    <mergeCell ref="M14:M15"/>
    <mergeCell ref="N14:N15"/>
    <mergeCell ref="O14:O15"/>
    <mergeCell ref="Q14:Q15"/>
    <mergeCell ref="S14:S15"/>
    <mergeCell ref="T14:T15"/>
    <mergeCell ref="U14:U15"/>
    <mergeCell ref="U16:U17"/>
    <mergeCell ref="V16:V17"/>
    <mergeCell ref="N16:N17"/>
    <mergeCell ref="O16:O17"/>
    <mergeCell ref="T16:T17"/>
    <mergeCell ref="D16:D17"/>
    <mergeCell ref="E16:G17"/>
    <mergeCell ref="H16:H17"/>
    <mergeCell ref="I16:I17"/>
    <mergeCell ref="J16:J17"/>
    <mergeCell ref="P16:P17"/>
    <mergeCell ref="O19:O20"/>
    <mergeCell ref="K19:K20"/>
    <mergeCell ref="L19:L20"/>
    <mergeCell ref="M19:M20"/>
    <mergeCell ref="N19:N20"/>
    <mergeCell ref="D19:D20"/>
    <mergeCell ref="E19:G20"/>
    <mergeCell ref="H19:H20"/>
    <mergeCell ref="I19:I20"/>
    <mergeCell ref="J19:J20"/>
    <mergeCell ref="P19:P20"/>
    <mergeCell ref="P22:P23"/>
    <mergeCell ref="S22:S23"/>
    <mergeCell ref="T22:T23"/>
    <mergeCell ref="U22:U23"/>
    <mergeCell ref="V22:V23"/>
    <mergeCell ref="K22:K23"/>
    <mergeCell ref="L22:L23"/>
    <mergeCell ref="M22:M23"/>
    <mergeCell ref="N22:N23"/>
    <mergeCell ref="O22:O23"/>
    <mergeCell ref="D22:D23"/>
    <mergeCell ref="E22:G23"/>
    <mergeCell ref="H22:H23"/>
    <mergeCell ref="I22:I23"/>
    <mergeCell ref="J22:J23"/>
    <mergeCell ref="S16:S17"/>
    <mergeCell ref="S19:S20"/>
    <mergeCell ref="T19:T20"/>
    <mergeCell ref="U19:U20"/>
    <mergeCell ref="V19:V20"/>
    <mergeCell ref="C26:C27"/>
    <mergeCell ref="C28:C31"/>
    <mergeCell ref="D26:D27"/>
    <mergeCell ref="E26:G27"/>
    <mergeCell ref="H26:H27"/>
    <mergeCell ref="I26:I27"/>
    <mergeCell ref="J26:J27"/>
    <mergeCell ref="K26:K27"/>
    <mergeCell ref="L26:L27"/>
    <mergeCell ref="M26:M27"/>
    <mergeCell ref="N26:N27"/>
    <mergeCell ref="O26:O27"/>
    <mergeCell ref="S26:S27"/>
    <mergeCell ref="T26:T27"/>
    <mergeCell ref="U26:U27"/>
    <mergeCell ref="V26:V27"/>
    <mergeCell ref="M33:M35"/>
    <mergeCell ref="N33:N35"/>
    <mergeCell ref="E32:G32"/>
    <mergeCell ref="D33:D35"/>
    <mergeCell ref="E33:G35"/>
    <mergeCell ref="H33:H35"/>
    <mergeCell ref="I33:I35"/>
    <mergeCell ref="K28:K31"/>
    <mergeCell ref="L28:L31"/>
    <mergeCell ref="M28:M31"/>
    <mergeCell ref="N28:N31"/>
    <mergeCell ref="O28:O31"/>
    <mergeCell ref="D28:D31"/>
    <mergeCell ref="E28:G31"/>
    <mergeCell ref="H28:H31"/>
    <mergeCell ref="I28:I31"/>
    <mergeCell ref="J28:J31"/>
    <mergeCell ref="C33:C35"/>
    <mergeCell ref="B28:B31"/>
    <mergeCell ref="B33:B35"/>
    <mergeCell ref="V28:V31"/>
    <mergeCell ref="E36:G36"/>
    <mergeCell ref="S28:S31"/>
    <mergeCell ref="T28:T31"/>
    <mergeCell ref="U28:U31"/>
    <mergeCell ref="S33:S35"/>
    <mergeCell ref="T33:T35"/>
    <mergeCell ref="U33:U35"/>
    <mergeCell ref="P28:P31"/>
    <mergeCell ref="Q28:Q31"/>
    <mergeCell ref="P33:P35"/>
    <mergeCell ref="Q33:Q35"/>
    <mergeCell ref="K42:K44"/>
    <mergeCell ref="L42:L44"/>
    <mergeCell ref="M42:M44"/>
    <mergeCell ref="D42:D44"/>
    <mergeCell ref="E42:G44"/>
    <mergeCell ref="H42:H44"/>
    <mergeCell ref="I42:I44"/>
    <mergeCell ref="J42:J44"/>
    <mergeCell ref="K37:K39"/>
    <mergeCell ref="L37:L39"/>
    <mergeCell ref="M37:M39"/>
    <mergeCell ref="D37:D39"/>
    <mergeCell ref="E37:G39"/>
    <mergeCell ref="J49:J50"/>
    <mergeCell ref="N37:N39"/>
    <mergeCell ref="N46:N50"/>
    <mergeCell ref="D46:D50"/>
    <mergeCell ref="E46:G50"/>
    <mergeCell ref="H46:H50"/>
    <mergeCell ref="I46:I50"/>
    <mergeCell ref="J46:J48"/>
    <mergeCell ref="V33:V35"/>
    <mergeCell ref="H37:H39"/>
    <mergeCell ref="I37:I39"/>
    <mergeCell ref="J37:J39"/>
    <mergeCell ref="O33:O35"/>
    <mergeCell ref="J33:J35"/>
    <mergeCell ref="K33:K35"/>
    <mergeCell ref="L33:L35"/>
    <mergeCell ref="N42:N44"/>
    <mergeCell ref="O42:O44"/>
    <mergeCell ref="P42:P44"/>
    <mergeCell ref="S42:S44"/>
    <mergeCell ref="T42:T44"/>
    <mergeCell ref="U42:U44"/>
    <mergeCell ref="O37:O39"/>
    <mergeCell ref="Q37:Q39"/>
    <mergeCell ref="S37:S39"/>
    <mergeCell ref="T37:T39"/>
    <mergeCell ref="U37:U39"/>
    <mergeCell ref="K46:K50"/>
    <mergeCell ref="L46:L50"/>
    <mergeCell ref="M46:M50"/>
    <mergeCell ref="V37:V39"/>
    <mergeCell ref="V42:V44"/>
    <mergeCell ref="V46:V50"/>
    <mergeCell ref="Q46:Q50"/>
    <mergeCell ref="S46:S50"/>
    <mergeCell ref="T46:T50"/>
    <mergeCell ref="U46:U50"/>
    <mergeCell ref="B46:B50"/>
    <mergeCell ref="C46:C50"/>
    <mergeCell ref="B37:B39"/>
    <mergeCell ref="C37:C39"/>
    <mergeCell ref="B42:B44"/>
    <mergeCell ref="C42:C44"/>
    <mergeCell ref="H65:H67"/>
    <mergeCell ref="I65:I67"/>
    <mergeCell ref="J65:J67"/>
    <mergeCell ref="H61:H63"/>
    <mergeCell ref="I61:I63"/>
    <mergeCell ref="J61:J63"/>
    <mergeCell ref="K61:K63"/>
    <mergeCell ref="L61:L63"/>
    <mergeCell ref="D61:D63"/>
    <mergeCell ref="E61:G63"/>
    <mergeCell ref="I52:I54"/>
    <mergeCell ref="J52:J54"/>
    <mergeCell ref="K52:K54"/>
    <mergeCell ref="L52:L54"/>
    <mergeCell ref="H56:H58"/>
    <mergeCell ref="I56:I58"/>
    <mergeCell ref="J56:J58"/>
    <mergeCell ref="K56:K58"/>
    <mergeCell ref="L56:L58"/>
    <mergeCell ref="D52:D54"/>
    <mergeCell ref="E52:G54"/>
    <mergeCell ref="N56:N58"/>
    <mergeCell ref="O56:O58"/>
    <mergeCell ref="P56:P58"/>
    <mergeCell ref="Q56:Q58"/>
    <mergeCell ref="S56:S58"/>
    <mergeCell ref="T56:T58"/>
    <mergeCell ref="U56:U58"/>
    <mergeCell ref="P52:P55"/>
    <mergeCell ref="Q52:Q55"/>
    <mergeCell ref="N52:N54"/>
    <mergeCell ref="O52:O54"/>
    <mergeCell ref="M61:M63"/>
    <mergeCell ref="D65:D67"/>
    <mergeCell ref="E65:G67"/>
    <mergeCell ref="M65:M67"/>
    <mergeCell ref="D69:D71"/>
    <mergeCell ref="E69:G71"/>
    <mergeCell ref="M69:M71"/>
    <mergeCell ref="M52:M54"/>
    <mergeCell ref="D56:D58"/>
    <mergeCell ref="E56:G58"/>
    <mergeCell ref="M56:M58"/>
    <mergeCell ref="H52:H54"/>
    <mergeCell ref="K65:K67"/>
    <mergeCell ref="L65:L67"/>
    <mergeCell ref="H69:H71"/>
    <mergeCell ref="I69:I71"/>
    <mergeCell ref="J69:J71"/>
    <mergeCell ref="K69:K71"/>
    <mergeCell ref="V52:V54"/>
    <mergeCell ref="U65:U67"/>
    <mergeCell ref="N69:N71"/>
    <mergeCell ref="O69:O71"/>
    <mergeCell ref="P69:P71"/>
    <mergeCell ref="Q69:Q71"/>
    <mergeCell ref="S69:S71"/>
    <mergeCell ref="T69:T71"/>
    <mergeCell ref="U69:U71"/>
    <mergeCell ref="P65:P67"/>
    <mergeCell ref="N65:N67"/>
    <mergeCell ref="O65:O67"/>
    <mergeCell ref="Q65:Q67"/>
    <mergeCell ref="N61:N63"/>
    <mergeCell ref="O61:O63"/>
    <mergeCell ref="P61:P63"/>
    <mergeCell ref="Q61:Q63"/>
    <mergeCell ref="S61:S63"/>
    <mergeCell ref="T61:T63"/>
    <mergeCell ref="U61:U63"/>
    <mergeCell ref="T52:T54"/>
    <mergeCell ref="U52:U54"/>
    <mergeCell ref="S52:S54"/>
    <mergeCell ref="T65:T67"/>
    <mergeCell ref="S65:S67"/>
    <mergeCell ref="V56:V58"/>
    <mergeCell ref="V61:V63"/>
    <mergeCell ref="V65:V67"/>
    <mergeCell ref="B61:B63"/>
    <mergeCell ref="C61:C63"/>
    <mergeCell ref="B65:B67"/>
    <mergeCell ref="C65:C67"/>
    <mergeCell ref="B69:B71"/>
    <mergeCell ref="C69:C71"/>
    <mergeCell ref="C52:C55"/>
    <mergeCell ref="B52:B54"/>
    <mergeCell ref="B56:B58"/>
    <mergeCell ref="C56:C58"/>
    <mergeCell ref="V69:V71"/>
    <mergeCell ref="K79:K81"/>
    <mergeCell ref="L79:L81"/>
    <mergeCell ref="D79:D81"/>
    <mergeCell ref="E79:G81"/>
    <mergeCell ref="H79:H81"/>
    <mergeCell ref="I79:I81"/>
    <mergeCell ref="J79:J81"/>
    <mergeCell ref="D75:D77"/>
    <mergeCell ref="E75:G77"/>
    <mergeCell ref="H75:H77"/>
    <mergeCell ref="I75:I77"/>
    <mergeCell ref="J75:J77"/>
    <mergeCell ref="K75:K77"/>
    <mergeCell ref="L75:L77"/>
    <mergeCell ref="M75:M77"/>
    <mergeCell ref="S75:S77"/>
    <mergeCell ref="T75:T77"/>
    <mergeCell ref="U75:U77"/>
    <mergeCell ref="V75:V77"/>
    <mergeCell ref="L69:L71"/>
    <mergeCell ref="S79:S81"/>
    <mergeCell ref="T79:T81"/>
    <mergeCell ref="U79:U81"/>
    <mergeCell ref="M79:M81"/>
    <mergeCell ref="N75:N77"/>
    <mergeCell ref="O75:O77"/>
    <mergeCell ref="P75:P77"/>
    <mergeCell ref="N79:N81"/>
    <mergeCell ref="O79:O81"/>
    <mergeCell ref="P79:P81"/>
    <mergeCell ref="H92:H94"/>
    <mergeCell ref="I92:I94"/>
    <mergeCell ref="J92:J94"/>
    <mergeCell ref="M83:M85"/>
    <mergeCell ref="C75:C78"/>
    <mergeCell ref="C79:C82"/>
    <mergeCell ref="B75:B78"/>
    <mergeCell ref="B79:B82"/>
    <mergeCell ref="V79:V81"/>
    <mergeCell ref="J88:J90"/>
    <mergeCell ref="K83:K85"/>
    <mergeCell ref="L83:L85"/>
    <mergeCell ref="K88:K90"/>
    <mergeCell ref="L88:L90"/>
    <mergeCell ref="D83:D85"/>
    <mergeCell ref="D88:D90"/>
    <mergeCell ref="E83:G85"/>
    <mergeCell ref="E88:G90"/>
    <mergeCell ref="H83:H85"/>
    <mergeCell ref="H88:H90"/>
    <mergeCell ref="I83:I85"/>
    <mergeCell ref="I88:I90"/>
    <mergeCell ref="J83:J85"/>
    <mergeCell ref="V88:V90"/>
    <mergeCell ref="T83:T85"/>
    <mergeCell ref="U83:U85"/>
    <mergeCell ref="O83:O85"/>
    <mergeCell ref="P88:P90"/>
    <mergeCell ref="P83:P85"/>
    <mergeCell ref="S83:S85"/>
    <mergeCell ref="S88:S90"/>
    <mergeCell ref="M88:M90"/>
    <mergeCell ref="N83:N85"/>
    <mergeCell ref="N88:N90"/>
    <mergeCell ref="O88:O90"/>
    <mergeCell ref="E91:F91"/>
    <mergeCell ref="B83:B86"/>
    <mergeCell ref="C83:C86"/>
    <mergeCell ref="B88:B91"/>
    <mergeCell ref="C88:C91"/>
    <mergeCell ref="Q88:Q90"/>
    <mergeCell ref="T88:T90"/>
    <mergeCell ref="U88:U90"/>
    <mergeCell ref="V83:V85"/>
    <mergeCell ref="N92:N94"/>
    <mergeCell ref="O92:O94"/>
    <mergeCell ref="P92:P94"/>
    <mergeCell ref="D92:D94"/>
    <mergeCell ref="E92:G94"/>
    <mergeCell ref="M92:M94"/>
    <mergeCell ref="K92:K94"/>
    <mergeCell ref="L92:L94"/>
    <mergeCell ref="B92:B94"/>
    <mergeCell ref="C92:C94"/>
    <mergeCell ref="V92:V94"/>
    <mergeCell ref="Q92:Q94"/>
    <mergeCell ref="S92:S94"/>
    <mergeCell ref="T92:T94"/>
    <mergeCell ref="U92:U94"/>
    <mergeCell ref="H105:H106"/>
    <mergeCell ref="I105:I106"/>
    <mergeCell ref="J105:J106"/>
    <mergeCell ref="K105:K106"/>
    <mergeCell ref="I98:I99"/>
    <mergeCell ref="J98:J99"/>
    <mergeCell ref="K98:K99"/>
    <mergeCell ref="D101:D102"/>
    <mergeCell ref="H101:H102"/>
    <mergeCell ref="I101:I102"/>
    <mergeCell ref="J101:J102"/>
    <mergeCell ref="K101:K102"/>
    <mergeCell ref="D98:D99"/>
    <mergeCell ref="H98:H99"/>
    <mergeCell ref="E98:G99"/>
    <mergeCell ref="E101:G102"/>
    <mergeCell ref="E105:G106"/>
    <mergeCell ref="L108:L109"/>
    <mergeCell ref="M108:M109"/>
    <mergeCell ref="L111:L112"/>
    <mergeCell ref="M111:M112"/>
    <mergeCell ref="L98:L99"/>
    <mergeCell ref="M98:M99"/>
    <mergeCell ref="L101:L102"/>
    <mergeCell ref="M101:M102"/>
    <mergeCell ref="I108:I109"/>
    <mergeCell ref="J108:J109"/>
    <mergeCell ref="K108:K109"/>
    <mergeCell ref="H111:H112"/>
    <mergeCell ref="I111:I112"/>
    <mergeCell ref="J111:J112"/>
    <mergeCell ref="K111:K112"/>
    <mergeCell ref="H108:H109"/>
    <mergeCell ref="P111:P112"/>
    <mergeCell ref="Q98:Q99"/>
    <mergeCell ref="Q101:Q102"/>
    <mergeCell ref="Q105:Q106"/>
    <mergeCell ref="Q108:Q109"/>
    <mergeCell ref="Q111:Q112"/>
    <mergeCell ref="P98:P99"/>
    <mergeCell ref="P101:P102"/>
    <mergeCell ref="P105:P106"/>
    <mergeCell ref="P108:P109"/>
    <mergeCell ref="N98:N99"/>
    <mergeCell ref="O98:O99"/>
    <mergeCell ref="N101:N102"/>
    <mergeCell ref="O101:O102"/>
    <mergeCell ref="N105:N106"/>
    <mergeCell ref="O105:O106"/>
    <mergeCell ref="N108:N109"/>
    <mergeCell ref="O108:O109"/>
    <mergeCell ref="N111:N112"/>
    <mergeCell ref="O111:O112"/>
    <mergeCell ref="L105:L106"/>
    <mergeCell ref="M105:M106"/>
    <mergeCell ref="R111:R112"/>
    <mergeCell ref="S98:S99"/>
    <mergeCell ref="T98:T99"/>
    <mergeCell ref="U98:U99"/>
    <mergeCell ref="S101:S102"/>
    <mergeCell ref="T101:T102"/>
    <mergeCell ref="U101:U102"/>
    <mergeCell ref="S105:S106"/>
    <mergeCell ref="T105:T106"/>
    <mergeCell ref="U105:U106"/>
    <mergeCell ref="S108:S109"/>
    <mergeCell ref="T108:T109"/>
    <mergeCell ref="R98:R99"/>
    <mergeCell ref="R101:R102"/>
    <mergeCell ref="R105:R106"/>
    <mergeCell ref="R108:R109"/>
    <mergeCell ref="V111:V112"/>
    <mergeCell ref="V98:V99"/>
    <mergeCell ref="V101:V102"/>
    <mergeCell ref="V105:V106"/>
    <mergeCell ref="V108:V109"/>
    <mergeCell ref="U108:U109"/>
    <mergeCell ref="S111:S112"/>
    <mergeCell ref="T111:T112"/>
    <mergeCell ref="U111:U112"/>
    <mergeCell ref="C98:C99"/>
    <mergeCell ref="B98:B99"/>
    <mergeCell ref="B101:B102"/>
    <mergeCell ref="C101:C102"/>
    <mergeCell ref="E115:G116"/>
    <mergeCell ref="E117:G117"/>
    <mergeCell ref="E118:G119"/>
    <mergeCell ref="E120:G120"/>
    <mergeCell ref="D115:D116"/>
    <mergeCell ref="D118:D119"/>
    <mergeCell ref="C115:C116"/>
    <mergeCell ref="B115:B116"/>
    <mergeCell ref="B118:B119"/>
    <mergeCell ref="C118:C119"/>
    <mergeCell ref="B105:B106"/>
    <mergeCell ref="C105:C106"/>
    <mergeCell ref="B108:B109"/>
    <mergeCell ref="C108:C109"/>
    <mergeCell ref="B111:B112"/>
    <mergeCell ref="C111:C112"/>
    <mergeCell ref="D111:D112"/>
    <mergeCell ref="D108:D109"/>
    <mergeCell ref="D105:D106"/>
    <mergeCell ref="E108:G109"/>
    <mergeCell ref="E111:G112"/>
    <mergeCell ref="M115:M116"/>
    <mergeCell ref="K118:K119"/>
    <mergeCell ref="L118:L119"/>
    <mergeCell ref="M118:M119"/>
    <mergeCell ref="J115:J116"/>
    <mergeCell ref="J118:J119"/>
    <mergeCell ref="K115:K116"/>
    <mergeCell ref="L115:L116"/>
    <mergeCell ref="H115:H116"/>
    <mergeCell ref="H118:H119"/>
    <mergeCell ref="I115:I116"/>
    <mergeCell ref="I118:I119"/>
    <mergeCell ref="U115:U116"/>
    <mergeCell ref="S118:S119"/>
    <mergeCell ref="T118:T119"/>
    <mergeCell ref="U118:U119"/>
    <mergeCell ref="N115:N116"/>
    <mergeCell ref="N118:N119"/>
    <mergeCell ref="S115:S116"/>
    <mergeCell ref="T115:T116"/>
    <mergeCell ref="P115:P116"/>
    <mergeCell ref="Q115:Q116"/>
    <mergeCell ref="R115:R116"/>
    <mergeCell ref="P118:P119"/>
    <mergeCell ref="Q118:Q119"/>
    <mergeCell ref="R118:R119"/>
    <mergeCell ref="V115:V116"/>
    <mergeCell ref="V118:V119"/>
    <mergeCell ref="I122:I123"/>
    <mergeCell ref="I125:I126"/>
    <mergeCell ref="I129:I130"/>
    <mergeCell ref="J122:J123"/>
    <mergeCell ref="J125:J126"/>
    <mergeCell ref="J129:J130"/>
    <mergeCell ref="B129:B130"/>
    <mergeCell ref="C129:C130"/>
    <mergeCell ref="H122:H123"/>
    <mergeCell ref="H125:H126"/>
    <mergeCell ref="H129:H130"/>
    <mergeCell ref="B122:B123"/>
    <mergeCell ref="C122:C123"/>
    <mergeCell ref="B125:B126"/>
    <mergeCell ref="C125:C126"/>
    <mergeCell ref="E122:G123"/>
    <mergeCell ref="E125:G126"/>
    <mergeCell ref="E129:G130"/>
    <mergeCell ref="D122:D123"/>
    <mergeCell ref="D125:D126"/>
    <mergeCell ref="D129:D130"/>
    <mergeCell ref="N122:N123"/>
    <mergeCell ref="N125:N126"/>
    <mergeCell ref="N129:N130"/>
    <mergeCell ref="O122:O123"/>
    <mergeCell ref="P125:P126"/>
    <mergeCell ref="O129:O130"/>
    <mergeCell ref="K129:K130"/>
    <mergeCell ref="L129:L130"/>
    <mergeCell ref="M129:M130"/>
    <mergeCell ref="K122:K123"/>
    <mergeCell ref="L122:L123"/>
    <mergeCell ref="M122:M123"/>
    <mergeCell ref="K125:K126"/>
    <mergeCell ref="L125:L126"/>
    <mergeCell ref="M125:M126"/>
    <mergeCell ref="S129:S130"/>
    <mergeCell ref="T129:T130"/>
    <mergeCell ref="U129:U130"/>
    <mergeCell ref="S122:S123"/>
    <mergeCell ref="T122:T123"/>
    <mergeCell ref="U122:U123"/>
    <mergeCell ref="S125:S126"/>
    <mergeCell ref="T125:T126"/>
    <mergeCell ref="U125:U126"/>
    <mergeCell ref="Q122:Q123"/>
    <mergeCell ref="Q125:Q126"/>
    <mergeCell ref="Q129:Q130"/>
    <mergeCell ref="R122:R123"/>
    <mergeCell ref="R125:R126"/>
    <mergeCell ref="R129:R130"/>
    <mergeCell ref="V122:V123"/>
    <mergeCell ref="V125:V126"/>
    <mergeCell ref="V129:V130"/>
    <mergeCell ref="J132:J134"/>
    <mergeCell ref="J136:J138"/>
    <mergeCell ref="J140:J142"/>
    <mergeCell ref="K132:K134"/>
    <mergeCell ref="K136:K138"/>
    <mergeCell ref="K140:K142"/>
    <mergeCell ref="H132:H134"/>
    <mergeCell ref="H136:H138"/>
    <mergeCell ref="H140:H142"/>
    <mergeCell ref="I132:I134"/>
    <mergeCell ref="I136:I138"/>
    <mergeCell ref="I140:I142"/>
    <mergeCell ref="D136:D138"/>
    <mergeCell ref="E132:G134"/>
    <mergeCell ref="E136:G138"/>
    <mergeCell ref="E140:G142"/>
    <mergeCell ref="D132:D134"/>
    <mergeCell ref="D140:D142"/>
    <mergeCell ref="P132:P134"/>
    <mergeCell ref="P136:P138"/>
    <mergeCell ref="Q140:Q142"/>
    <mergeCell ref="Q136:Q138"/>
    <mergeCell ref="O132:O134"/>
    <mergeCell ref="O136:O138"/>
    <mergeCell ref="O140:O142"/>
    <mergeCell ref="N132:N134"/>
    <mergeCell ref="N136:N138"/>
    <mergeCell ref="N140:N142"/>
    <mergeCell ref="L132:L134"/>
    <mergeCell ref="L136:L138"/>
    <mergeCell ref="L140:L142"/>
    <mergeCell ref="M140:M142"/>
    <mergeCell ref="M132:M134"/>
    <mergeCell ref="M136:M138"/>
    <mergeCell ref="V132:V134"/>
    <mergeCell ref="V136:V138"/>
    <mergeCell ref="V140:V142"/>
    <mergeCell ref="S140:S142"/>
    <mergeCell ref="T140:T142"/>
    <mergeCell ref="U140:U142"/>
    <mergeCell ref="S132:S134"/>
    <mergeCell ref="T132:T134"/>
    <mergeCell ref="U132:U134"/>
    <mergeCell ref="S136:S138"/>
    <mergeCell ref="T136:T138"/>
    <mergeCell ref="U136:U138"/>
    <mergeCell ref="B140:B142"/>
    <mergeCell ref="C132:C134"/>
    <mergeCell ref="B132:B134"/>
    <mergeCell ref="B136:B138"/>
    <mergeCell ref="C136:C138"/>
    <mergeCell ref="C140:C142"/>
    <mergeCell ref="D145:D147"/>
    <mergeCell ref="C145:C147"/>
    <mergeCell ref="B145:B147"/>
    <mergeCell ref="Q145:Q147"/>
    <mergeCell ref="R145:R147"/>
    <mergeCell ref="T145:T147"/>
    <mergeCell ref="U145:U147"/>
    <mergeCell ref="V145:V147"/>
    <mergeCell ref="L145:L147"/>
    <mergeCell ref="M145:M147"/>
    <mergeCell ref="N145:N147"/>
    <mergeCell ref="O145:O147"/>
    <mergeCell ref="S145:S147"/>
    <mergeCell ref="E145:G147"/>
    <mergeCell ref="H145:H147"/>
    <mergeCell ref="I145:I147"/>
    <mergeCell ref="J145:J147"/>
    <mergeCell ref="K145:K147"/>
  </mergeCells>
  <conditionalFormatting sqref="M10">
    <cfRule type="containsText" dxfId="455" priority="393" operator="containsText" text="BAJA">
      <formula>NOT(ISERROR(SEARCH("BAJA",M10)))</formula>
    </cfRule>
    <cfRule type="containsText" dxfId="454" priority="394" operator="containsText" text="MODERADA">
      <formula>NOT(ISERROR(SEARCH("MODERADA",M10)))</formula>
    </cfRule>
    <cfRule type="containsText" dxfId="453" priority="395" operator="containsText" text="ALTA">
      <formula>NOT(ISERROR(SEARCH("ALTA",M10)))</formula>
    </cfRule>
    <cfRule type="containsText" dxfId="452" priority="396" operator="containsText" text="EXTREMA">
      <formula>NOT(ISERROR(SEARCH("EXTREMA",M10)))</formula>
    </cfRule>
  </conditionalFormatting>
  <conditionalFormatting sqref="M14">
    <cfRule type="containsText" dxfId="447" priority="385" operator="containsText" text="BAJA">
      <formula>NOT(ISERROR(SEARCH("BAJA",M14)))</formula>
    </cfRule>
    <cfRule type="containsText" dxfId="446" priority="386" operator="containsText" text="MODERADA">
      <formula>NOT(ISERROR(SEARCH("MODERADA",M14)))</formula>
    </cfRule>
    <cfRule type="containsText" dxfId="445" priority="387" operator="containsText" text="ALTA">
      <formula>NOT(ISERROR(SEARCH("ALTA",M14)))</formula>
    </cfRule>
    <cfRule type="containsText" dxfId="444" priority="388" operator="containsText" text="EXTREMA">
      <formula>NOT(ISERROR(SEARCH("EXTREMA",M14)))</formula>
    </cfRule>
  </conditionalFormatting>
  <conditionalFormatting sqref="M16">
    <cfRule type="containsText" dxfId="443" priority="369" operator="containsText" text="BAJA">
      <formula>NOT(ISERROR(SEARCH("BAJA",M16)))</formula>
    </cfRule>
    <cfRule type="containsText" dxfId="442" priority="370" operator="containsText" text="MODERADA">
      <formula>NOT(ISERROR(SEARCH("MODERADA",M16)))</formula>
    </cfRule>
    <cfRule type="containsText" dxfId="441" priority="371" operator="containsText" text="ALTA">
      <formula>NOT(ISERROR(SEARCH("ALTA",M16)))</formula>
    </cfRule>
    <cfRule type="containsText" dxfId="440" priority="372" operator="containsText" text="EXTREMA">
      <formula>NOT(ISERROR(SEARCH("EXTREMA",M16)))</formula>
    </cfRule>
  </conditionalFormatting>
  <conditionalFormatting sqref="M19 M26">
    <cfRule type="containsText" dxfId="439" priority="361" operator="containsText" text="BAJA">
      <formula>NOT(ISERROR(SEARCH("BAJA",M19)))</formula>
    </cfRule>
    <cfRule type="containsText" dxfId="438" priority="362" operator="containsText" text="MODERADA">
      <formula>NOT(ISERROR(SEARCH("MODERADA",M19)))</formula>
    </cfRule>
    <cfRule type="containsText" dxfId="437" priority="363" operator="containsText" text="ALTA">
      <formula>NOT(ISERROR(SEARCH("ALTA",M19)))</formula>
    </cfRule>
    <cfRule type="containsText" dxfId="436" priority="364" operator="containsText" text="EXTREMA">
      <formula>NOT(ISERROR(SEARCH("EXTREMA",M19)))</formula>
    </cfRule>
  </conditionalFormatting>
  <conditionalFormatting sqref="M22">
    <cfRule type="containsText" dxfId="435" priority="353" operator="containsText" text="BAJA">
      <formula>NOT(ISERROR(SEARCH("BAJA",M22)))</formula>
    </cfRule>
    <cfRule type="containsText" dxfId="434" priority="354" operator="containsText" text="MODERADA">
      <formula>NOT(ISERROR(SEARCH("MODERADA",M22)))</formula>
    </cfRule>
    <cfRule type="containsText" dxfId="433" priority="355" operator="containsText" text="ALTA">
      <formula>NOT(ISERROR(SEARCH("ALTA",M22)))</formula>
    </cfRule>
    <cfRule type="containsText" dxfId="432" priority="356" operator="containsText" text="EXTREMA">
      <formula>NOT(ISERROR(SEARCH("EXTREMA",M22)))</formula>
    </cfRule>
  </conditionalFormatting>
  <conditionalFormatting sqref="M28">
    <cfRule type="containsText" dxfId="427" priority="321" operator="containsText" text="BAJO">
      <formula>NOT(ISERROR(SEARCH("BAJO",M28)))</formula>
    </cfRule>
    <cfRule type="containsText" dxfId="426" priority="322" operator="containsText" text="MODERADO">
      <formula>NOT(ISERROR(SEARCH("MODERADO",M28)))</formula>
    </cfRule>
    <cfRule type="containsText" dxfId="425" priority="323" operator="containsText" text="ALTA">
      <formula>NOT(ISERROR(SEARCH("ALTA",M28)))</formula>
    </cfRule>
    <cfRule type="containsText" dxfId="424" priority="324" operator="containsText" text="EXTREMO">
      <formula>NOT(ISERROR(SEARCH("EXTREMO",M28)))</formula>
    </cfRule>
  </conditionalFormatting>
  <conditionalFormatting sqref="M33:M35">
    <cfRule type="containsText" dxfId="423" priority="325" operator="containsText" text="BAJO">
      <formula>NOT(ISERROR(SEARCH("BAJO",M33)))</formula>
    </cfRule>
    <cfRule type="containsText" dxfId="422" priority="326" operator="containsText" text="MODERADO">
      <formula>NOT(ISERROR(SEARCH("MODERADO",M33)))</formula>
    </cfRule>
    <cfRule type="containsText" dxfId="421" priority="327" operator="containsText" text="ALTA">
      <formula>NOT(ISERROR(SEARCH("ALTA",M33)))</formula>
    </cfRule>
    <cfRule type="containsText" dxfId="420" priority="328" operator="containsText" text="EXTREMO">
      <formula>NOT(ISERROR(SEARCH("EXTREMO",M33)))</formula>
    </cfRule>
  </conditionalFormatting>
  <conditionalFormatting sqref="M37">
    <cfRule type="containsText" dxfId="419" priority="309" operator="containsText" text="BAJO">
      <formula>NOT(ISERROR(SEARCH("BAJO",M37)))</formula>
    </cfRule>
    <cfRule type="containsText" dxfId="418" priority="310" operator="containsText" text="MODERADO">
      <formula>NOT(ISERROR(SEARCH("MODERADO",M37)))</formula>
    </cfRule>
    <cfRule type="containsText" dxfId="417" priority="311" operator="containsText" text="ALTO">
      <formula>NOT(ISERROR(SEARCH("ALTO",M37)))</formula>
    </cfRule>
    <cfRule type="containsText" dxfId="416" priority="312" operator="containsText" text="EXTREMO">
      <formula>NOT(ISERROR(SEARCH("EXTREMO",M37)))</formula>
    </cfRule>
  </conditionalFormatting>
  <conditionalFormatting sqref="M42:M44">
    <cfRule type="containsText" dxfId="415" priority="305" operator="containsText" text="BAJO">
      <formula>NOT(ISERROR(SEARCH("BAJO",M42)))</formula>
    </cfRule>
    <cfRule type="containsText" dxfId="414" priority="306" operator="containsText" text="MODERADO">
      <formula>NOT(ISERROR(SEARCH("MODERADO",M42)))</formula>
    </cfRule>
    <cfRule type="containsText" dxfId="413" priority="307" operator="containsText" text="ALTO">
      <formula>NOT(ISERROR(SEARCH("ALTO",M42)))</formula>
    </cfRule>
    <cfRule type="containsText" dxfId="412" priority="308" operator="containsText" text="EXTREMO">
      <formula>NOT(ISERROR(SEARCH("EXTREMO",M42)))</formula>
    </cfRule>
  </conditionalFormatting>
  <conditionalFormatting sqref="M52">
    <cfRule type="containsText" dxfId="411" priority="273" operator="containsText" text="BAJA">
      <formula>NOT(ISERROR(SEARCH("BAJA",M52)))</formula>
    </cfRule>
    <cfRule type="containsText" dxfId="410" priority="274" operator="containsText" text="MODERADA">
      <formula>NOT(ISERROR(SEARCH("MODERADA",M52)))</formula>
    </cfRule>
    <cfRule type="containsText" dxfId="409" priority="275" operator="containsText" text="ALTA">
      <formula>NOT(ISERROR(SEARCH("ALTA",M52)))</formula>
    </cfRule>
    <cfRule type="containsText" dxfId="408" priority="276" operator="containsText" text="EXTREMA">
      <formula>NOT(ISERROR(SEARCH("EXTREMA",M52)))</formula>
    </cfRule>
  </conditionalFormatting>
  <conditionalFormatting sqref="M56:M57">
    <cfRule type="containsText" dxfId="407" priority="293" operator="containsText" text="BAJA">
      <formula>NOT(ISERROR(SEARCH("BAJA",M56)))</formula>
    </cfRule>
    <cfRule type="containsText" dxfId="406" priority="294" operator="containsText" text="MODERADA">
      <formula>NOT(ISERROR(SEARCH("MODERADA",M56)))</formula>
    </cfRule>
    <cfRule type="containsText" dxfId="405" priority="295" operator="containsText" text="ALTA">
      <formula>NOT(ISERROR(SEARCH("ALTA",M56)))</formula>
    </cfRule>
    <cfRule type="containsText" dxfId="404" priority="296" operator="containsText" text="EXTREMA">
      <formula>NOT(ISERROR(SEARCH("EXTREMA",M56)))</formula>
    </cfRule>
  </conditionalFormatting>
  <conditionalFormatting sqref="M61:M62">
    <cfRule type="containsText" dxfId="399" priority="281" operator="containsText" text="BAJA">
      <formula>NOT(ISERROR(SEARCH("BAJA",M61)))</formula>
    </cfRule>
    <cfRule type="containsText" dxfId="398" priority="282" operator="containsText" text="MODERADA">
      <formula>NOT(ISERROR(SEARCH("MODERADA",M61)))</formula>
    </cfRule>
    <cfRule type="containsText" dxfId="397" priority="283" operator="containsText" text="ALTA">
      <formula>NOT(ISERROR(SEARCH("ALTA",M61)))</formula>
    </cfRule>
    <cfRule type="containsText" dxfId="396" priority="284" operator="containsText" text="EXTREMA">
      <formula>NOT(ISERROR(SEARCH("EXTREMA",M61)))</formula>
    </cfRule>
  </conditionalFormatting>
  <conditionalFormatting sqref="M65:M66">
    <cfRule type="containsText" dxfId="395" priority="289" operator="containsText" text="BAJA">
      <formula>NOT(ISERROR(SEARCH("BAJA",M65)))</formula>
    </cfRule>
    <cfRule type="containsText" dxfId="394" priority="290" operator="containsText" text="MODERADA">
      <formula>NOT(ISERROR(SEARCH("MODERADA",M65)))</formula>
    </cfRule>
    <cfRule type="containsText" dxfId="393" priority="291" operator="containsText" text="ALTA">
      <formula>NOT(ISERROR(SEARCH("ALTA",M65)))</formula>
    </cfRule>
    <cfRule type="containsText" dxfId="392" priority="292" operator="containsText" text="EXTREMA">
      <formula>NOT(ISERROR(SEARCH("EXTREMA",M65)))</formula>
    </cfRule>
  </conditionalFormatting>
  <conditionalFormatting sqref="M69:M70">
    <cfRule type="containsText" dxfId="391" priority="277" operator="containsText" text="BAJA">
      <formula>NOT(ISERROR(SEARCH("BAJA",M69)))</formula>
    </cfRule>
    <cfRule type="containsText" dxfId="390" priority="278" operator="containsText" text="MODERADA">
      <formula>NOT(ISERROR(SEARCH("MODERADA",M69)))</formula>
    </cfRule>
    <cfRule type="containsText" dxfId="389" priority="279" operator="containsText" text="ALTA">
      <formula>NOT(ISERROR(SEARCH("ALTA",M69)))</formula>
    </cfRule>
    <cfRule type="containsText" dxfId="388" priority="280" operator="containsText" text="EXTREMA">
      <formula>NOT(ISERROR(SEARCH("EXTREMA",M69)))</formula>
    </cfRule>
  </conditionalFormatting>
  <conditionalFormatting sqref="M72">
    <cfRule type="containsText" dxfId="387" priority="401" operator="containsText" text="BAJA">
      <formula>NOT(ISERROR(SEARCH("BAJA",M72)))</formula>
    </cfRule>
    <cfRule type="containsText" dxfId="386" priority="402" operator="containsText" text="MODERADA">
      <formula>NOT(ISERROR(SEARCH("MODERADA",M72)))</formula>
    </cfRule>
    <cfRule type="containsText" dxfId="385" priority="403" operator="containsText" text="ALTA">
      <formula>NOT(ISERROR(SEARCH("ALTA",M72)))</formula>
    </cfRule>
    <cfRule type="containsText" dxfId="384" priority="404" operator="containsText" text="EXTREMA">
      <formula>NOT(ISERROR(SEARCH("EXTREMA",M72)))</formula>
    </cfRule>
  </conditionalFormatting>
  <conditionalFormatting sqref="M75:M76">
    <cfRule type="containsText" dxfId="379" priority="245" operator="containsText" text="BAJA">
      <formula>NOT(ISERROR(SEARCH("BAJA",M75)))</formula>
    </cfRule>
    <cfRule type="containsText" dxfId="378" priority="246" operator="containsText" text="MODERADA">
      <formula>NOT(ISERROR(SEARCH("MODERADA",M75)))</formula>
    </cfRule>
    <cfRule type="containsText" dxfId="377" priority="247" operator="containsText" text="ALTA">
      <formula>NOT(ISERROR(SEARCH("ALTA",M75)))</formula>
    </cfRule>
    <cfRule type="containsText" dxfId="376" priority="248" operator="containsText" text="EXTREMA">
      <formula>NOT(ISERROR(SEARCH("EXTREMA",M75)))</formula>
    </cfRule>
  </conditionalFormatting>
  <conditionalFormatting sqref="M79:M80">
    <cfRule type="containsText" dxfId="375" priority="237" operator="containsText" text="BAJO">
      <formula>NOT(ISERROR(SEARCH("BAJO",M79)))</formula>
    </cfRule>
    <cfRule type="containsText" dxfId="374" priority="238" operator="containsText" text="MODERADO">
      <formula>NOT(ISERROR(SEARCH("MODERADO",M79)))</formula>
    </cfRule>
    <cfRule type="containsText" dxfId="373" priority="239" operator="containsText" text="ALTA">
      <formula>NOT(ISERROR(SEARCH("ALTA",M79)))</formula>
    </cfRule>
    <cfRule type="containsText" dxfId="372" priority="240" operator="containsText" text="EXTREMO">
      <formula>NOT(ISERROR(SEARCH("EXTREMO",M79)))</formula>
    </cfRule>
  </conditionalFormatting>
  <conditionalFormatting sqref="M83:M84">
    <cfRule type="containsText" dxfId="367" priority="213" operator="containsText" text="BAJA">
      <formula>NOT(ISERROR(SEARCH("BAJA",M83)))</formula>
    </cfRule>
    <cfRule type="containsText" dxfId="366" priority="214" operator="containsText" text="MODERADA">
      <formula>NOT(ISERROR(SEARCH("MODERADA",M83)))</formula>
    </cfRule>
    <cfRule type="containsText" dxfId="365" priority="215" operator="containsText" text="ALTA">
      <formula>NOT(ISERROR(SEARCH("ALTA",M83)))</formula>
    </cfRule>
    <cfRule type="containsText" dxfId="364" priority="216" operator="containsText" text="EXTREMA">
      <formula>NOT(ISERROR(SEARCH("EXTREMA",M83)))</formula>
    </cfRule>
  </conditionalFormatting>
  <conditionalFormatting sqref="M88:M89">
    <cfRule type="containsText" dxfId="359" priority="209" operator="containsText" text="BAJA">
      <formula>NOT(ISERROR(SEARCH("BAJA",M88)))</formula>
    </cfRule>
    <cfRule type="containsText" dxfId="358" priority="210" operator="containsText" text="MODERADA">
      <formula>NOT(ISERROR(SEARCH("MODERADA",M88)))</formula>
    </cfRule>
    <cfRule type="containsText" dxfId="357" priority="211" operator="containsText" text="ALTA">
      <formula>NOT(ISERROR(SEARCH("ALTA",M88)))</formula>
    </cfRule>
    <cfRule type="containsText" dxfId="356" priority="212" operator="containsText" text="EXTREMA">
      <formula>NOT(ISERROR(SEARCH("EXTREMA",M88)))</formula>
    </cfRule>
  </conditionalFormatting>
  <conditionalFormatting sqref="M92:M93">
    <cfRule type="containsText" dxfId="355" priority="189" operator="containsText" text="BAJA">
      <formula>NOT(ISERROR(SEARCH("BAJA",M92)))</formula>
    </cfRule>
    <cfRule type="containsText" dxfId="354" priority="190" operator="containsText" text="MODERADA">
      <formula>NOT(ISERROR(SEARCH("MODERADA",M92)))</formula>
    </cfRule>
    <cfRule type="containsText" dxfId="353" priority="191" operator="containsText" text="ALTA">
      <formula>NOT(ISERROR(SEARCH("ALTA",M92)))</formula>
    </cfRule>
    <cfRule type="containsText" dxfId="352" priority="192" operator="containsText" text="EXTREMA">
      <formula>NOT(ISERROR(SEARCH("EXTREMA",M92)))</formula>
    </cfRule>
  </conditionalFormatting>
  <conditionalFormatting sqref="M98">
    <cfRule type="containsText" dxfId="347" priority="145" operator="containsText" text="BAJA">
      <formula>NOT(ISERROR(SEARCH("BAJA",M98)))</formula>
    </cfRule>
    <cfRule type="containsText" dxfId="346" priority="146" operator="containsText" text="MODERADA">
      <formula>NOT(ISERROR(SEARCH("MODERADA",M98)))</formula>
    </cfRule>
    <cfRule type="containsText" dxfId="345" priority="147" operator="containsText" text="ALTA">
      <formula>NOT(ISERROR(SEARCH("ALTA",M98)))</formula>
    </cfRule>
    <cfRule type="containsText" dxfId="344" priority="148" operator="containsText" text="EXTREMA">
      <formula>NOT(ISERROR(SEARCH("EXTREMA",M98)))</formula>
    </cfRule>
  </conditionalFormatting>
  <conditionalFormatting sqref="M101">
    <cfRule type="containsText" dxfId="343" priority="141" operator="containsText" text="BAJA">
      <formula>NOT(ISERROR(SEARCH("BAJA",M101)))</formula>
    </cfRule>
    <cfRule type="containsText" dxfId="342" priority="142" operator="containsText" text="MODERADA">
      <formula>NOT(ISERROR(SEARCH("MODERADA",M101)))</formula>
    </cfRule>
    <cfRule type="containsText" dxfId="341" priority="143" operator="containsText" text="ALTA">
      <formula>NOT(ISERROR(SEARCH("ALTA",M101)))</formula>
    </cfRule>
    <cfRule type="containsText" dxfId="340" priority="144" operator="containsText" text="EXTREMA">
      <formula>NOT(ISERROR(SEARCH("EXTREMA",M101)))</formula>
    </cfRule>
  </conditionalFormatting>
  <conditionalFormatting sqref="M105">
    <cfRule type="containsText" dxfId="335" priority="133" operator="containsText" text="BAJA">
      <formula>NOT(ISERROR(SEARCH("BAJA",M105)))</formula>
    </cfRule>
    <cfRule type="containsText" dxfId="334" priority="134" operator="containsText" text="MODERADA">
      <formula>NOT(ISERROR(SEARCH("MODERADA",M105)))</formula>
    </cfRule>
    <cfRule type="containsText" dxfId="333" priority="135" operator="containsText" text="ALTA">
      <formula>NOT(ISERROR(SEARCH("ALTA",M105)))</formula>
    </cfRule>
    <cfRule type="containsText" dxfId="332" priority="136" operator="containsText" text="EXTREMA">
      <formula>NOT(ISERROR(SEARCH("EXTREMA",M105)))</formula>
    </cfRule>
  </conditionalFormatting>
  <conditionalFormatting sqref="M108">
    <cfRule type="containsText" dxfId="331" priority="129" operator="containsText" text="BAJA">
      <formula>NOT(ISERROR(SEARCH("BAJA",M108)))</formula>
    </cfRule>
    <cfRule type="containsText" dxfId="330" priority="130" operator="containsText" text="MODERADA">
      <formula>NOT(ISERROR(SEARCH("MODERADA",M108)))</formula>
    </cfRule>
    <cfRule type="containsText" dxfId="329" priority="131" operator="containsText" text="ALTA">
      <formula>NOT(ISERROR(SEARCH("ALTA",M108)))</formula>
    </cfRule>
    <cfRule type="containsText" dxfId="328" priority="132" operator="containsText" text="EXTREMA">
      <formula>NOT(ISERROR(SEARCH("EXTREMA",M108)))</formula>
    </cfRule>
  </conditionalFormatting>
  <conditionalFormatting sqref="M111">
    <cfRule type="containsText" dxfId="327" priority="121" operator="containsText" text="BAJA">
      <formula>NOT(ISERROR(SEARCH("BAJA",M111)))</formula>
    </cfRule>
    <cfRule type="containsText" dxfId="326" priority="122" operator="containsText" text="MODERADA">
      <formula>NOT(ISERROR(SEARCH("MODERADA",M111)))</formula>
    </cfRule>
    <cfRule type="containsText" dxfId="325" priority="123" operator="containsText" text="ALTA">
      <formula>NOT(ISERROR(SEARCH("ALTA",M111)))</formula>
    </cfRule>
    <cfRule type="containsText" dxfId="324" priority="124" operator="containsText" text="EXTREMA">
      <formula>NOT(ISERROR(SEARCH("EXTREMA",M111)))</formula>
    </cfRule>
  </conditionalFormatting>
  <conditionalFormatting sqref="M115">
    <cfRule type="containsText" dxfId="319" priority="89" operator="containsText" text="BAJA">
      <formula>NOT(ISERROR(SEARCH("BAJA",M115)))</formula>
    </cfRule>
    <cfRule type="containsText" dxfId="318" priority="90" operator="containsText" text="MODERADA">
      <formula>NOT(ISERROR(SEARCH("MODERADA",M115)))</formula>
    </cfRule>
    <cfRule type="containsText" dxfId="317" priority="91" operator="containsText" text="ALTA">
      <formula>NOT(ISERROR(SEARCH("ALTA",M115)))</formula>
    </cfRule>
    <cfRule type="containsText" dxfId="316" priority="92" operator="containsText" text="EXTREMA">
      <formula>NOT(ISERROR(SEARCH("EXTREMA",M115)))</formula>
    </cfRule>
  </conditionalFormatting>
  <conditionalFormatting sqref="M118">
    <cfRule type="containsText" dxfId="315" priority="81" operator="containsText" text="BAJA">
      <formula>NOT(ISERROR(SEARCH("BAJA",M118)))</formula>
    </cfRule>
    <cfRule type="containsText" dxfId="314" priority="82" operator="containsText" text="MODERADA">
      <formula>NOT(ISERROR(SEARCH("MODERADA",M118)))</formula>
    </cfRule>
    <cfRule type="containsText" dxfId="313" priority="83" operator="containsText" text="ALTA">
      <formula>NOT(ISERROR(SEARCH("ALTA",M118)))</formula>
    </cfRule>
    <cfRule type="containsText" dxfId="312" priority="84" operator="containsText" text="EXTREMA">
      <formula>NOT(ISERROR(SEARCH("EXTREMA",M118)))</formula>
    </cfRule>
  </conditionalFormatting>
  <conditionalFormatting sqref="M122">
    <cfRule type="containsText" dxfId="307" priority="57" operator="containsText" text="BAJA">
      <formula>NOT(ISERROR(SEARCH("BAJA",M122)))</formula>
    </cfRule>
    <cfRule type="containsText" dxfId="306" priority="58" operator="containsText" text="MODERADA">
      <formula>NOT(ISERROR(SEARCH("MODERADA",M122)))</formula>
    </cfRule>
    <cfRule type="containsText" dxfId="305" priority="59" operator="containsText" text="ALTA">
      <formula>NOT(ISERROR(SEARCH("ALTA",M122)))</formula>
    </cfRule>
    <cfRule type="containsText" dxfId="304" priority="60" operator="containsText" text="EXTREMA">
      <formula>NOT(ISERROR(SEARCH("EXTREMA",M122)))</formula>
    </cfRule>
  </conditionalFormatting>
  <conditionalFormatting sqref="M125">
    <cfRule type="containsText" dxfId="303" priority="65" operator="containsText" text="BAJA">
      <formula>NOT(ISERROR(SEARCH("BAJA",M125)))</formula>
    </cfRule>
    <cfRule type="containsText" dxfId="302" priority="66" operator="containsText" text="MODERADA">
      <formula>NOT(ISERROR(SEARCH("MODERADA",M125)))</formula>
    </cfRule>
    <cfRule type="containsText" dxfId="301" priority="67" operator="containsText" text="ALTA">
      <formula>NOT(ISERROR(SEARCH("ALTA",M125)))</formula>
    </cfRule>
    <cfRule type="containsText" dxfId="300" priority="68" operator="containsText" text="EXTREMA">
      <formula>NOT(ISERROR(SEARCH("EXTREMA",M125)))</formula>
    </cfRule>
  </conditionalFormatting>
  <conditionalFormatting sqref="M129">
    <cfRule type="containsText" dxfId="295" priority="53" operator="containsText" text="BAJA">
      <formula>NOT(ISERROR(SEARCH("BAJA",M129)))</formula>
    </cfRule>
    <cfRule type="containsText" dxfId="294" priority="54" operator="containsText" text="MODERADA">
      <formula>NOT(ISERROR(SEARCH("MODERADA",M129)))</formula>
    </cfRule>
    <cfRule type="containsText" dxfId="293" priority="55" operator="containsText" text="ALTA">
      <formula>NOT(ISERROR(SEARCH("ALTA",M129)))</formula>
    </cfRule>
    <cfRule type="containsText" dxfId="292" priority="56" operator="containsText" text="EXTREMA">
      <formula>NOT(ISERROR(SEARCH("EXTREMA",M129)))</formula>
    </cfRule>
  </conditionalFormatting>
  <conditionalFormatting sqref="M143">
    <cfRule type="containsText" dxfId="291" priority="389" operator="containsText" text="BAJO">
      <formula>NOT(ISERROR(SEARCH("BAJO",M143)))</formula>
    </cfRule>
  </conditionalFormatting>
  <conditionalFormatting sqref="M145:M146">
    <cfRule type="containsText" dxfId="290" priority="21" operator="containsText" text="BAJA">
      <formula>NOT(ISERROR(SEARCH("BAJA",M145)))</formula>
    </cfRule>
    <cfRule type="containsText" dxfId="289" priority="22" operator="containsText" text="MODERADA">
      <formula>NOT(ISERROR(SEARCH("MODERADA",M145)))</formula>
    </cfRule>
    <cfRule type="containsText" dxfId="288" priority="23" operator="containsText" text="ALTA">
      <formula>NOT(ISERROR(SEARCH("ALTA",M145)))</formula>
    </cfRule>
    <cfRule type="containsText" dxfId="287" priority="24" operator="containsText" text="EXTREMA">
      <formula>NOT(ISERROR(SEARCH("EXTREMA",M145)))</formula>
    </cfRule>
  </conditionalFormatting>
  <conditionalFormatting sqref="M143">
    <cfRule type="containsText" dxfId="286" priority="390" operator="containsText" text="MODERADO">
      <formula>NOT(ISERROR(SEARCH("MODERADO",M143)))</formula>
    </cfRule>
    <cfRule type="containsText" dxfId="285" priority="391" operator="containsText" text="ALTO">
      <formula>NOT(ISERROR(SEARCH("ALTO",M143)))</formula>
    </cfRule>
    <cfRule type="containsText" dxfId="284" priority="392" operator="containsText" text="EXTREMO">
      <formula>NOT(ISERROR(SEARCH("EXTREMO",M143)))</formula>
    </cfRule>
  </conditionalFormatting>
  <conditionalFormatting sqref="U14">
    <cfRule type="containsText" dxfId="279" priority="377" operator="containsText" text="BAJA">
      <formula>NOT(ISERROR(SEARCH("BAJA",U14)))</formula>
    </cfRule>
    <cfRule type="containsText" dxfId="278" priority="378" operator="containsText" text="MODERADA">
      <formula>NOT(ISERROR(SEARCH("MODERADA",U14)))</formula>
    </cfRule>
    <cfRule type="containsText" dxfId="277" priority="379" operator="containsText" text="ALTA">
      <formula>NOT(ISERROR(SEARCH("ALTA",U14)))</formula>
    </cfRule>
    <cfRule type="containsText" dxfId="276" priority="380" operator="containsText" text="EXTREMA">
      <formula>NOT(ISERROR(SEARCH("EXTREMA",U14)))</formula>
    </cfRule>
  </conditionalFormatting>
  <conditionalFormatting sqref="U19">
    <cfRule type="containsText" dxfId="275" priority="357" operator="containsText" text="BAJA">
      <formula>NOT(ISERROR(SEARCH("BAJA",U19)))</formula>
    </cfRule>
    <cfRule type="containsText" dxfId="274" priority="358" operator="containsText" text="MODERADA">
      <formula>NOT(ISERROR(SEARCH("MODERADA",U19)))</formula>
    </cfRule>
    <cfRule type="containsText" dxfId="273" priority="359" operator="containsText" text="ALTA">
      <formula>NOT(ISERROR(SEARCH("ALTA",U19)))</formula>
    </cfRule>
    <cfRule type="containsText" dxfId="272" priority="360" operator="containsText" text="EXTREMA">
      <formula>NOT(ISERROR(SEARCH("EXTREMA",U19)))</formula>
    </cfRule>
  </conditionalFormatting>
  <conditionalFormatting sqref="U26">
    <cfRule type="containsText" dxfId="267" priority="341" operator="containsText" text="BAJA">
      <formula>NOT(ISERROR(SEARCH("BAJA",U26)))</formula>
    </cfRule>
    <cfRule type="containsText" dxfId="266" priority="342" operator="containsText" text="MODERADA">
      <formula>NOT(ISERROR(SEARCH("MODERADA",U26)))</formula>
    </cfRule>
    <cfRule type="containsText" dxfId="265" priority="343" operator="containsText" text="ALTA">
      <formula>NOT(ISERROR(SEARCH("ALTA",U26)))</formula>
    </cfRule>
    <cfRule type="containsText" dxfId="264" priority="344" operator="containsText" text="EXTREMA">
      <formula>NOT(ISERROR(SEARCH("EXTREMA",U26)))</formula>
    </cfRule>
  </conditionalFormatting>
  <conditionalFormatting sqref="U28">
    <cfRule type="containsText" dxfId="263" priority="313" operator="containsText" text="BAJO">
      <formula>NOT(ISERROR(SEARCH("BAJO",U28)))</formula>
    </cfRule>
    <cfRule type="containsText" dxfId="262" priority="314" operator="containsText" text="MODERADO">
      <formula>NOT(ISERROR(SEARCH("MODERADO",U28)))</formula>
    </cfRule>
    <cfRule type="containsText" dxfId="261" priority="315" operator="containsText" text="ALTA">
      <formula>NOT(ISERROR(SEARCH("ALTA",U28)))</formula>
    </cfRule>
    <cfRule type="containsText" dxfId="260" priority="316" operator="containsText" text="EXTREMO">
      <formula>NOT(ISERROR(SEARCH("EXTREMO",U28)))</formula>
    </cfRule>
  </conditionalFormatting>
  <conditionalFormatting sqref="U33:U35">
    <cfRule type="containsText" dxfId="259" priority="317" operator="containsText" text="BAJO">
      <formula>NOT(ISERROR(SEARCH("BAJO",U33)))</formula>
    </cfRule>
    <cfRule type="containsText" dxfId="258" priority="318" operator="containsText" text="MODERADO">
      <formula>NOT(ISERROR(SEARCH("MODERADO",U33)))</formula>
    </cfRule>
    <cfRule type="containsText" dxfId="257" priority="319" operator="containsText" text="ALTA">
      <formula>NOT(ISERROR(SEARCH("ALTA",U33)))</formula>
    </cfRule>
    <cfRule type="containsText" dxfId="256" priority="320" operator="containsText" text="EXTREMO">
      <formula>NOT(ISERROR(SEARCH("EXTREMO",U33)))</formula>
    </cfRule>
  </conditionalFormatting>
  <conditionalFormatting sqref="U37">
    <cfRule type="containsText" dxfId="255" priority="301" operator="containsText" text="BAJO">
      <formula>NOT(ISERROR(SEARCH("BAJO",U37)))</formula>
    </cfRule>
    <cfRule type="containsText" dxfId="254" priority="302" operator="containsText" text="MODERADO">
      <formula>NOT(ISERROR(SEARCH("MODERADO",U37)))</formula>
    </cfRule>
    <cfRule type="containsText" dxfId="253" priority="303" operator="containsText" text="ALTO">
      <formula>NOT(ISERROR(SEARCH("ALTO",U37)))</formula>
    </cfRule>
    <cfRule type="containsText" dxfId="252" priority="304" operator="containsText" text="EXTREMO">
      <formula>NOT(ISERROR(SEARCH("EXTREMO",U37)))</formula>
    </cfRule>
  </conditionalFormatting>
  <conditionalFormatting sqref="U42">
    <cfRule type="containsText" dxfId="251" priority="297" operator="containsText" text="BAJO">
      <formula>NOT(ISERROR(SEARCH("BAJO",U42)))</formula>
    </cfRule>
    <cfRule type="containsText" dxfId="250" priority="298" operator="containsText" text="MODERADO">
      <formula>NOT(ISERROR(SEARCH("MODERADO",U42)))</formula>
    </cfRule>
    <cfRule type="containsText" dxfId="249" priority="299" operator="containsText" text="ALTO">
      <formula>NOT(ISERROR(SEARCH("ALTO",U42)))</formula>
    </cfRule>
    <cfRule type="containsText" dxfId="248" priority="300" operator="containsText" text="EXTREMO">
      <formula>NOT(ISERROR(SEARCH("EXTREMO",U42)))</formula>
    </cfRule>
  </conditionalFormatting>
  <conditionalFormatting sqref="U52">
    <cfRule type="containsText" dxfId="247" priority="253" operator="containsText" text="BAJA">
      <formula>NOT(ISERROR(SEARCH("BAJA",U52)))</formula>
    </cfRule>
    <cfRule type="containsText" dxfId="246" priority="254" operator="containsText" text="MODERADA">
      <formula>NOT(ISERROR(SEARCH("MODERADA",U52)))</formula>
    </cfRule>
    <cfRule type="containsText" dxfId="245" priority="255" operator="containsText" text="ALTA">
      <formula>NOT(ISERROR(SEARCH("ALTA",U52)))</formula>
    </cfRule>
    <cfRule type="containsText" dxfId="244" priority="256" operator="containsText" text="EXTREMA">
      <formula>NOT(ISERROR(SEARCH("EXTREMA",U52)))</formula>
    </cfRule>
  </conditionalFormatting>
  <conditionalFormatting sqref="U56:U57">
    <cfRule type="containsText" dxfId="243" priority="249" operator="containsText" text="BAJA">
      <formula>NOT(ISERROR(SEARCH("BAJA",U56)))</formula>
    </cfRule>
    <cfRule type="containsText" dxfId="242" priority="250" operator="containsText" text="MODERADA">
      <formula>NOT(ISERROR(SEARCH("MODERADA",U56)))</formula>
    </cfRule>
    <cfRule type="containsText" dxfId="241" priority="251" operator="containsText" text="ALTA">
      <formula>NOT(ISERROR(SEARCH("ALTA",U56)))</formula>
    </cfRule>
    <cfRule type="containsText" dxfId="240" priority="252" operator="containsText" text="EXTREMA">
      <formula>NOT(ISERROR(SEARCH("EXTREMA",U56)))</formula>
    </cfRule>
  </conditionalFormatting>
  <conditionalFormatting sqref="U61:U62">
    <cfRule type="containsText" dxfId="235" priority="265" operator="containsText" text="BAJA">
      <formula>NOT(ISERROR(SEARCH("BAJA",U61)))</formula>
    </cfRule>
    <cfRule type="containsText" dxfId="234" priority="266" operator="containsText" text="MODERADA">
      <formula>NOT(ISERROR(SEARCH("MODERADA",U61)))</formula>
    </cfRule>
    <cfRule type="containsText" dxfId="233" priority="267" operator="containsText" text="ALTA">
      <formula>NOT(ISERROR(SEARCH("ALTA",U61)))</formula>
    </cfRule>
    <cfRule type="containsText" dxfId="232" priority="268" operator="containsText" text="EXTREMA">
      <formula>NOT(ISERROR(SEARCH("EXTREMA",U61)))</formula>
    </cfRule>
  </conditionalFormatting>
  <conditionalFormatting sqref="U65:U66">
    <cfRule type="containsText" dxfId="231" priority="257" operator="containsText" text="BAJA">
      <formula>NOT(ISERROR(SEARCH("BAJA",U65)))</formula>
    </cfRule>
    <cfRule type="containsText" dxfId="230" priority="258" operator="containsText" text="MODERADA">
      <formula>NOT(ISERROR(SEARCH("MODERADA",U65)))</formula>
    </cfRule>
    <cfRule type="containsText" dxfId="229" priority="259" operator="containsText" text="ALTA">
      <formula>NOT(ISERROR(SEARCH("ALTA",U65)))</formula>
    </cfRule>
    <cfRule type="containsText" dxfId="228" priority="260" operator="containsText" text="EXTREMA">
      <formula>NOT(ISERROR(SEARCH("EXTREMA",U65)))</formula>
    </cfRule>
  </conditionalFormatting>
  <conditionalFormatting sqref="U69:U70">
    <cfRule type="containsText" dxfId="227" priority="261" operator="containsText" text="BAJA">
      <formula>NOT(ISERROR(SEARCH("BAJA",U69)))</formula>
    </cfRule>
    <cfRule type="containsText" dxfId="226" priority="262" operator="containsText" text="MODERADA">
      <formula>NOT(ISERROR(SEARCH("MODERADA",U69)))</formula>
    </cfRule>
    <cfRule type="containsText" dxfId="225" priority="263" operator="containsText" text="ALTA">
      <formula>NOT(ISERROR(SEARCH("ALTA",U69)))</formula>
    </cfRule>
    <cfRule type="containsText" dxfId="224" priority="264" operator="containsText" text="EXTREMA">
      <formula>NOT(ISERROR(SEARCH("EXTREMA",U69)))</formula>
    </cfRule>
  </conditionalFormatting>
  <conditionalFormatting sqref="U72">
    <cfRule type="containsText" dxfId="223" priority="397" operator="containsText" text="BAJA">
      <formula>NOT(ISERROR(SEARCH("BAJA",U72)))</formula>
    </cfRule>
    <cfRule type="containsText" dxfId="222" priority="398" operator="containsText" text="MODERADA">
      <formula>NOT(ISERROR(SEARCH("MODERADA",U72)))</formula>
    </cfRule>
    <cfRule type="containsText" dxfId="221" priority="399" operator="containsText" text="ALTA">
      <formula>NOT(ISERROR(SEARCH("ALTA",U72)))</formula>
    </cfRule>
    <cfRule type="containsText" dxfId="220" priority="400" operator="containsText" text="EXTREMA">
      <formula>NOT(ISERROR(SEARCH("EXTREMA",U72)))</formula>
    </cfRule>
  </conditionalFormatting>
  <conditionalFormatting sqref="U75:U76">
    <cfRule type="containsText" dxfId="215" priority="233" operator="containsText" text="BAJO">
      <formula>NOT(ISERROR(SEARCH("BAJO",U75)))</formula>
    </cfRule>
    <cfRule type="containsText" dxfId="214" priority="234" operator="containsText" text="MODERADO">
      <formula>NOT(ISERROR(SEARCH("MODERADO",U75)))</formula>
    </cfRule>
    <cfRule type="containsText" dxfId="213" priority="235" operator="containsText" text="ALTA">
      <formula>NOT(ISERROR(SEARCH("ALTA",U75)))</formula>
    </cfRule>
    <cfRule type="containsText" dxfId="212" priority="236" operator="containsText" text="EXTREMO">
      <formula>NOT(ISERROR(SEARCH("EXTREMO",U75)))</formula>
    </cfRule>
  </conditionalFormatting>
  <conditionalFormatting sqref="U79:U80">
    <cfRule type="containsText" dxfId="211" priority="229" operator="containsText" text="BAJA">
      <formula>NOT(ISERROR(SEARCH("BAJA",U79)))</formula>
    </cfRule>
    <cfRule type="containsText" dxfId="210" priority="230" operator="containsText" text="MODERADA">
      <formula>NOT(ISERROR(SEARCH("MODERADA",U79)))</formula>
    </cfRule>
    <cfRule type="containsText" dxfId="209" priority="231" operator="containsText" text="ALTA">
      <formula>NOT(ISERROR(SEARCH("ALTA",U79)))</formula>
    </cfRule>
    <cfRule type="containsText" dxfId="208" priority="232" operator="containsText" text="EXTREMA">
      <formula>NOT(ISERROR(SEARCH("EXTREMA",U79)))</formula>
    </cfRule>
  </conditionalFormatting>
  <conditionalFormatting sqref="U88:U89">
    <cfRule type="containsText" dxfId="199" priority="197" operator="containsText" text="BAJA">
      <formula>NOT(ISERROR(SEARCH("BAJA",U88)))</formula>
    </cfRule>
    <cfRule type="containsText" dxfId="198" priority="198" operator="containsText" text="MODERADA">
      <formula>NOT(ISERROR(SEARCH("MODERADA",U88)))</formula>
    </cfRule>
    <cfRule type="containsText" dxfId="197" priority="199" operator="containsText" text="ALTA">
      <formula>NOT(ISERROR(SEARCH("ALTA",U88)))</formula>
    </cfRule>
    <cfRule type="containsText" dxfId="196" priority="200" operator="containsText" text="EXTREMA">
      <formula>NOT(ISERROR(SEARCH("EXTREMA",U88)))</formula>
    </cfRule>
  </conditionalFormatting>
  <conditionalFormatting sqref="U92:U93">
    <cfRule type="containsText" dxfId="195" priority="181" operator="containsText" text="BAJA">
      <formula>NOT(ISERROR(SEARCH("BAJA",U92)))</formula>
    </cfRule>
    <cfRule type="containsText" dxfId="194" priority="182" operator="containsText" text="MODERADA">
      <formula>NOT(ISERROR(SEARCH("MODERADA",U92)))</formula>
    </cfRule>
    <cfRule type="containsText" dxfId="193" priority="183" operator="containsText" text="ALTA">
      <formula>NOT(ISERROR(SEARCH("ALTA",U92)))</formula>
    </cfRule>
    <cfRule type="containsText" dxfId="192" priority="184" operator="containsText" text="EXTREMA">
      <formula>NOT(ISERROR(SEARCH("EXTREMA",U92)))</formula>
    </cfRule>
  </conditionalFormatting>
  <conditionalFormatting sqref="U98">
    <cfRule type="containsText" dxfId="187" priority="117" operator="containsText" text="BAJA">
      <formula>NOT(ISERROR(SEARCH("BAJA",U98)))</formula>
    </cfRule>
    <cfRule type="containsText" dxfId="186" priority="118" operator="containsText" text="MODERADA">
      <formula>NOT(ISERROR(SEARCH("MODERADA",U98)))</formula>
    </cfRule>
    <cfRule type="containsText" dxfId="185" priority="119" operator="containsText" text="ALTA">
      <formula>NOT(ISERROR(SEARCH("ALTA",U98)))</formula>
    </cfRule>
    <cfRule type="containsText" dxfId="184" priority="120" operator="containsText" text="EXTREMA">
      <formula>NOT(ISERROR(SEARCH("EXTREMA",U98)))</formula>
    </cfRule>
  </conditionalFormatting>
  <conditionalFormatting sqref="U101">
    <cfRule type="containsText" dxfId="183" priority="93" operator="containsText" text="BAJA">
      <formula>NOT(ISERROR(SEARCH("BAJA",U101)))</formula>
    </cfRule>
    <cfRule type="containsText" dxfId="182" priority="94" operator="containsText" text="MODERADA">
      <formula>NOT(ISERROR(SEARCH("MODERADA",U101)))</formula>
    </cfRule>
    <cfRule type="containsText" dxfId="181" priority="95" operator="containsText" text="ALTA">
      <formula>NOT(ISERROR(SEARCH("ALTA",U101)))</formula>
    </cfRule>
    <cfRule type="containsText" dxfId="180" priority="96" operator="containsText" text="EXTREMA">
      <formula>NOT(ISERROR(SEARCH("EXTREMA",U101)))</formula>
    </cfRule>
  </conditionalFormatting>
  <conditionalFormatting sqref="U105">
    <cfRule type="containsText" dxfId="175" priority="109" operator="containsText" text="BAJA">
      <formula>NOT(ISERROR(SEARCH("BAJA",U105)))</formula>
    </cfRule>
    <cfRule type="containsText" dxfId="174" priority="110" operator="containsText" text="MODERADA">
      <formula>NOT(ISERROR(SEARCH("MODERADA",U105)))</formula>
    </cfRule>
    <cfRule type="containsText" dxfId="173" priority="111" operator="containsText" text="ALTA">
      <formula>NOT(ISERROR(SEARCH("ALTA",U105)))</formula>
    </cfRule>
    <cfRule type="containsText" dxfId="172" priority="112" operator="containsText" text="EXTREMA">
      <formula>NOT(ISERROR(SEARCH("EXTREMA",U105)))</formula>
    </cfRule>
  </conditionalFormatting>
  <conditionalFormatting sqref="U108">
    <cfRule type="containsText" dxfId="171" priority="105" operator="containsText" text="BAJA">
      <formula>NOT(ISERROR(SEARCH("BAJA",U108)))</formula>
    </cfRule>
    <cfRule type="containsText" dxfId="170" priority="106" operator="containsText" text="MODERADA">
      <formula>NOT(ISERROR(SEARCH("MODERADA",U108)))</formula>
    </cfRule>
    <cfRule type="containsText" dxfId="169" priority="107" operator="containsText" text="ALTA">
      <formula>NOT(ISERROR(SEARCH("ALTA",U108)))</formula>
    </cfRule>
    <cfRule type="containsText" dxfId="168" priority="108" operator="containsText" text="EXTREMA">
      <formula>NOT(ISERROR(SEARCH("EXTREMA",U108)))</formula>
    </cfRule>
  </conditionalFormatting>
  <conditionalFormatting sqref="U111">
    <cfRule type="containsText" dxfId="167" priority="97" operator="containsText" text="BAJA">
      <formula>NOT(ISERROR(SEARCH("BAJA",U111)))</formula>
    </cfRule>
    <cfRule type="containsText" dxfId="166" priority="98" operator="containsText" text="MODERADA">
      <formula>NOT(ISERROR(SEARCH("MODERADA",U111)))</formula>
    </cfRule>
    <cfRule type="containsText" dxfId="165" priority="99" operator="containsText" text="ALTA">
      <formula>NOT(ISERROR(SEARCH("ALTA",U111)))</formula>
    </cfRule>
    <cfRule type="containsText" dxfId="164" priority="100" operator="containsText" text="EXTREMA">
      <formula>NOT(ISERROR(SEARCH("EXTREMA",U111)))</formula>
    </cfRule>
  </conditionalFormatting>
  <conditionalFormatting sqref="U115">
    <cfRule type="containsText" dxfId="159" priority="77" operator="containsText" text="BAJA">
      <formula>NOT(ISERROR(SEARCH("BAJA",U115)))</formula>
    </cfRule>
    <cfRule type="containsText" dxfId="158" priority="78" operator="containsText" text="MODERADA">
      <formula>NOT(ISERROR(SEARCH("MODERADA",U115)))</formula>
    </cfRule>
    <cfRule type="containsText" dxfId="157" priority="79" operator="containsText" text="ALTA">
      <formula>NOT(ISERROR(SEARCH("ALTA",U115)))</formula>
    </cfRule>
    <cfRule type="containsText" dxfId="156" priority="80" operator="containsText" text="EXTREMA">
      <formula>NOT(ISERROR(SEARCH("EXTREMA",U115)))</formula>
    </cfRule>
  </conditionalFormatting>
  <conditionalFormatting sqref="U118">
    <cfRule type="containsText" dxfId="155" priority="69" operator="containsText" text="BAJA">
      <formula>NOT(ISERROR(SEARCH("BAJA",U118)))</formula>
    </cfRule>
    <cfRule type="containsText" dxfId="154" priority="70" operator="containsText" text="MODERADA">
      <formula>NOT(ISERROR(SEARCH("MODERADA",U118)))</formula>
    </cfRule>
    <cfRule type="containsText" dxfId="153" priority="71" operator="containsText" text="ALTA">
      <formula>NOT(ISERROR(SEARCH("ALTA",U118)))</formula>
    </cfRule>
    <cfRule type="containsText" dxfId="152" priority="72" operator="containsText" text="EXTREMA">
      <formula>NOT(ISERROR(SEARCH("EXTREMA",U118)))</formula>
    </cfRule>
  </conditionalFormatting>
  <conditionalFormatting sqref="U122">
    <cfRule type="containsText" dxfId="147" priority="45" operator="containsText" text="BAJA">
      <formula>NOT(ISERROR(SEARCH("BAJA",U122)))</formula>
    </cfRule>
    <cfRule type="containsText" dxfId="146" priority="46" operator="containsText" text="MODERADA">
      <formula>NOT(ISERROR(SEARCH("MODERADA",U122)))</formula>
    </cfRule>
    <cfRule type="containsText" dxfId="145" priority="47" operator="containsText" text="ALTA">
      <formula>NOT(ISERROR(SEARCH("ALTA",U122)))</formula>
    </cfRule>
    <cfRule type="containsText" dxfId="144" priority="48" operator="containsText" text="EXTREMA">
      <formula>NOT(ISERROR(SEARCH("EXTREMA",U122)))</formula>
    </cfRule>
  </conditionalFormatting>
  <conditionalFormatting sqref="U125">
    <cfRule type="containsText" dxfId="143" priority="49" operator="containsText" text="BAJA">
      <formula>NOT(ISERROR(SEARCH("BAJA",U125)))</formula>
    </cfRule>
    <cfRule type="containsText" dxfId="142" priority="50" operator="containsText" text="MODERADA">
      <formula>NOT(ISERROR(SEARCH("MODERADA",U125)))</formula>
    </cfRule>
    <cfRule type="containsText" dxfId="141" priority="51" operator="containsText" text="ALTA">
      <formula>NOT(ISERROR(SEARCH("ALTA",U125)))</formula>
    </cfRule>
    <cfRule type="containsText" dxfId="140" priority="52" operator="containsText" text="EXTREMA">
      <formula>NOT(ISERROR(SEARCH("EXTREMA",U125)))</formula>
    </cfRule>
  </conditionalFormatting>
  <conditionalFormatting sqref="U129">
    <cfRule type="containsText" dxfId="135" priority="41" operator="containsText" text="BAJA">
      <formula>NOT(ISERROR(SEARCH("BAJA",U129)))</formula>
    </cfRule>
    <cfRule type="containsText" dxfId="134" priority="42" operator="containsText" text="MODERADA">
      <formula>NOT(ISERROR(SEARCH("MODERADA",U129)))</formula>
    </cfRule>
    <cfRule type="containsText" dxfId="133" priority="43" operator="containsText" text="ALTA">
      <formula>NOT(ISERROR(SEARCH("ALTA",U129)))</formula>
    </cfRule>
    <cfRule type="containsText" dxfId="132" priority="44" operator="containsText" text="EXTREMA">
      <formula>NOT(ISERROR(SEARCH("EXTREMA",U129)))</formula>
    </cfRule>
  </conditionalFormatting>
  <conditionalFormatting sqref="U135:U143">
    <cfRule type="containsText" dxfId="131" priority="25" operator="containsText" text="BAJO">
      <formula>NOT(ISERROR(SEARCH("BAJO",U135)))</formula>
    </cfRule>
    <cfRule type="containsText" dxfId="130" priority="26" operator="containsText" text="MODERADO">
      <formula>NOT(ISERROR(SEARCH("MODERADO",U135)))</formula>
    </cfRule>
    <cfRule type="containsText" dxfId="129" priority="27" operator="containsText" text="ALTO">
      <formula>NOT(ISERROR(SEARCH("ALTO",U135)))</formula>
    </cfRule>
    <cfRule type="containsText" dxfId="128" priority="28" operator="containsText" text="EXTREMO">
      <formula>NOT(ISERROR(SEARCH("EXTREMO",U135)))</formula>
    </cfRule>
  </conditionalFormatting>
  <conditionalFormatting sqref="U145:U146">
    <cfRule type="containsText" dxfId="127" priority="17" operator="containsText" text="BAJA">
      <formula>NOT(ISERROR(SEARCH("BAJA",U145)))</formula>
    </cfRule>
    <cfRule type="containsText" dxfId="126" priority="18" operator="containsText" text="MODERADA">
      <formula>NOT(ISERROR(SEARCH("MODERADA",U145)))</formula>
    </cfRule>
    <cfRule type="containsText" dxfId="125" priority="19" operator="containsText" text="ALTA">
      <formula>NOT(ISERROR(SEARCH("ALTA",U145)))</formula>
    </cfRule>
    <cfRule type="containsText" dxfId="124" priority="20" operator="containsText" text="EXTREMA">
      <formula>NOT(ISERROR(SEARCH("EXTREMA",U145)))</formula>
    </cfRule>
  </conditionalFormatting>
  <conditionalFormatting sqref="V75:V76">
    <cfRule type="containsText" dxfId="123" priority="221" operator="containsText" text="Extrema">
      <formula>NOT(ISERROR(SEARCH("Extrema",V75)))</formula>
    </cfRule>
    <cfRule type="containsText" dxfId="122" priority="222" operator="containsText" text="Alto">
      <formula>NOT(ISERROR(SEARCH("Alto",V75)))</formula>
    </cfRule>
    <cfRule type="containsText" dxfId="121" priority="223" operator="containsText" text="Bajo">
      <formula>NOT(ISERROR(SEARCH("Bajo",V75)))</formula>
    </cfRule>
    <cfRule type="containsText" dxfId="120" priority="224" operator="containsText" text="Moderado">
      <formula>NOT(ISERROR(SEARCH("Moderado",V75)))</formula>
    </cfRule>
  </conditionalFormatting>
  <conditionalFormatting sqref="V79:V80">
    <cfRule type="containsText" dxfId="119" priority="217" operator="containsText" text="Extrema">
      <formula>NOT(ISERROR(SEARCH("Extrema",V79)))</formula>
    </cfRule>
    <cfRule type="containsText" dxfId="118" priority="218" operator="containsText" text="Alto">
      <formula>NOT(ISERROR(SEARCH("Alto",V79)))</formula>
    </cfRule>
    <cfRule type="containsText" dxfId="117" priority="219" operator="containsText" text="Bajo">
      <formula>NOT(ISERROR(SEARCH("Bajo",V79)))</formula>
    </cfRule>
    <cfRule type="containsText" dxfId="116" priority="220" operator="containsText" text="Moderado">
      <formula>NOT(ISERROR(SEARCH("Moderado",V79)))</formula>
    </cfRule>
  </conditionalFormatting>
  <conditionalFormatting sqref="U83:U84">
    <cfRule type="containsText" dxfId="115" priority="13" operator="containsText" text="BAJA">
      <formula>NOT(ISERROR(SEARCH("BAJA",U83)))</formula>
    </cfRule>
    <cfRule type="containsText" dxfId="114" priority="14" operator="containsText" text="MODERADA">
      <formula>NOT(ISERROR(SEARCH("MODERADA",U83)))</formula>
    </cfRule>
    <cfRule type="containsText" dxfId="113" priority="15" operator="containsText" text="ALTA">
      <formula>NOT(ISERROR(SEARCH("ALTA",U83)))</formula>
    </cfRule>
    <cfRule type="containsText" dxfId="112" priority="16" operator="containsText" text="EXTREMA">
      <formula>NOT(ISERROR(SEARCH("EXTREMA",U83)))</formula>
    </cfRule>
  </conditionalFormatting>
  <conditionalFormatting sqref="U10">
    <cfRule type="containsText" dxfId="111" priority="9" operator="containsText" text="BAJA">
      <formula>NOT(ISERROR(SEARCH("BAJA",U10)))</formula>
    </cfRule>
    <cfRule type="containsText" dxfId="110" priority="10" operator="containsText" text="MODERADA">
      <formula>NOT(ISERROR(SEARCH("MODERADA",U10)))</formula>
    </cfRule>
    <cfRule type="containsText" dxfId="109" priority="11" operator="containsText" text="ALTA">
      <formula>NOT(ISERROR(SEARCH("ALTA",U10)))</formula>
    </cfRule>
    <cfRule type="containsText" dxfId="108" priority="12" operator="containsText" text="EXTREMA">
      <formula>NOT(ISERROR(SEARCH("EXTREMA",U10)))</formula>
    </cfRule>
  </conditionalFormatting>
  <conditionalFormatting sqref="U16">
    <cfRule type="containsText" dxfId="107" priority="5" operator="containsText" text="BAJA">
      <formula>NOT(ISERROR(SEARCH("BAJA",U16)))</formula>
    </cfRule>
    <cfRule type="containsText" dxfId="106" priority="6" operator="containsText" text="MODERADA">
      <formula>NOT(ISERROR(SEARCH("MODERADA",U16)))</formula>
    </cfRule>
    <cfRule type="containsText" dxfId="105" priority="7" operator="containsText" text="ALTA">
      <formula>NOT(ISERROR(SEARCH("ALTA",U16)))</formula>
    </cfRule>
    <cfRule type="containsText" dxfId="104" priority="8" operator="containsText" text="EXTREMA">
      <formula>NOT(ISERROR(SEARCH("EXTREMA",U16)))</formula>
    </cfRule>
  </conditionalFormatting>
  <conditionalFormatting sqref="U22">
    <cfRule type="containsText" dxfId="103" priority="1" operator="containsText" text="BAJA">
      <formula>NOT(ISERROR(SEARCH("BAJA",U22)))</formula>
    </cfRule>
    <cfRule type="containsText" dxfId="102" priority="2" operator="containsText" text="MODERADA">
      <formula>NOT(ISERROR(SEARCH("MODERADA",U22)))</formula>
    </cfRule>
    <cfRule type="containsText" dxfId="101" priority="3" operator="containsText" text="ALTA">
      <formula>NOT(ISERROR(SEARCH("ALTA",U22)))</formula>
    </cfRule>
    <cfRule type="containsText" dxfId="100" priority="4" operator="containsText" text="EXTREMA">
      <formula>NOT(ISERROR(SEARCH("EXTREMA",U22)))</formula>
    </cfRule>
  </conditionalFormatting>
  <dataValidations count="1">
    <dataValidation type="list" allowBlank="1" showInputMessage="1" showErrorMessage="1" sqref="R1:S1" xr:uid="{0B7E26C9-CB51-4A3C-B5CC-4DA3123A4239}"/>
  </dataValidations>
  <printOptions horizontalCentered="1"/>
  <pageMargins left="7.874015748031496E-2" right="7.874015748031496E-2" top="0.59055118110236227" bottom="0.39370078740157483" header="0.31496062992125984" footer="0.31496062992125984"/>
  <pageSetup paperSize="281" scale="13" orientation="landscape" r:id="rId1"/>
  <rowBreaks count="1" manualBreakCount="1">
    <brk id="86" min="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0415-E2E2-4BCD-97E2-5E86E0BC91FD}">
  <sheetPr>
    <tabColor rgb="FF00B050"/>
  </sheetPr>
  <dimension ref="B1:X72"/>
  <sheetViews>
    <sheetView tabSelected="1" showRuler="0" zoomScale="10" zoomScaleNormal="10" zoomScaleSheetLayoutView="10" zoomScalePageLayoutView="10" workbookViewId="0">
      <selection activeCell="BE39" sqref="BE39"/>
    </sheetView>
  </sheetViews>
  <sheetFormatPr baseColWidth="10" defaultColWidth="11.5703125" defaultRowHeight="45.75" x14ac:dyDescent="0.7"/>
  <cols>
    <col min="1" max="1" width="11.5703125" style="1"/>
    <col min="2" max="2" width="76.7109375" style="1" customWidth="1"/>
    <col min="3" max="3" width="82.42578125" style="1" customWidth="1"/>
    <col min="4" max="4" width="27.7109375" style="1" customWidth="1"/>
    <col min="5" max="5" width="115.140625" style="1" customWidth="1"/>
    <col min="6" max="6" width="87" style="1" customWidth="1"/>
    <col min="7" max="7" width="69.85546875" style="1" customWidth="1"/>
    <col min="8" max="8" width="96.28515625" style="1" customWidth="1"/>
    <col min="9" max="9" width="120.85546875" style="1" customWidth="1"/>
    <col min="10" max="10" width="113.28515625" style="1" customWidth="1"/>
    <col min="11" max="11" width="37" style="1" customWidth="1"/>
    <col min="12" max="12" width="32.28515625" style="1" customWidth="1"/>
    <col min="13" max="13" width="26" style="1" customWidth="1"/>
    <col min="14" max="14" width="221.85546875" style="1" customWidth="1"/>
    <col min="15" max="15" width="205.140625" style="1" customWidth="1"/>
    <col min="16" max="16" width="168" style="1" customWidth="1"/>
    <col min="17" max="17" width="193.140625" style="1" hidden="1" customWidth="1"/>
    <col min="18" max="18" width="0.28515625" style="1" customWidth="1"/>
    <col min="19" max="19" width="25.7109375" style="1" customWidth="1"/>
    <col min="20" max="20" width="28.7109375" style="1" customWidth="1"/>
    <col min="21" max="21" width="21.7109375" style="1" customWidth="1"/>
    <col min="22" max="22" width="49.7109375" style="1" customWidth="1"/>
    <col min="23" max="23" width="11.5703125" style="1"/>
    <col min="24" max="24" width="37.28515625" style="1" customWidth="1"/>
    <col min="25" max="16384" width="11.5703125" style="1"/>
  </cols>
  <sheetData>
    <row r="1" spans="2:24" ht="48.6" customHeight="1" x14ac:dyDescent="0.7">
      <c r="B1" s="240"/>
      <c r="C1" s="240"/>
      <c r="D1" s="240"/>
      <c r="E1" s="240"/>
      <c r="F1" s="240"/>
      <c r="G1" s="416" t="s">
        <v>331</v>
      </c>
      <c r="H1" s="417"/>
      <c r="I1" s="417"/>
      <c r="J1" s="417"/>
      <c r="K1" s="417"/>
      <c r="L1" s="417"/>
      <c r="M1" s="417"/>
      <c r="N1" s="417"/>
      <c r="O1" s="417"/>
      <c r="P1" s="417"/>
      <c r="Q1" s="146"/>
      <c r="R1" s="428" t="s">
        <v>32</v>
      </c>
      <c r="S1" s="429"/>
      <c r="T1" s="429"/>
      <c r="U1" s="429"/>
      <c r="V1" s="430"/>
    </row>
    <row r="2" spans="2:24" ht="51" customHeight="1" x14ac:dyDescent="0.7">
      <c r="B2" s="240"/>
      <c r="C2" s="240"/>
      <c r="D2" s="240"/>
      <c r="E2" s="240"/>
      <c r="F2" s="240"/>
      <c r="G2" s="419"/>
      <c r="H2" s="549"/>
      <c r="I2" s="549"/>
      <c r="J2" s="549"/>
      <c r="K2" s="549"/>
      <c r="L2" s="549"/>
      <c r="M2" s="549"/>
      <c r="N2" s="549"/>
      <c r="O2" s="549"/>
      <c r="P2" s="549"/>
      <c r="Q2" s="147"/>
      <c r="R2" s="431" t="s">
        <v>33</v>
      </c>
      <c r="S2" s="432"/>
      <c r="T2" s="432"/>
      <c r="U2" s="432"/>
      <c r="V2" s="433"/>
    </row>
    <row r="3" spans="2:24" ht="58.15" customHeight="1" x14ac:dyDescent="0.7">
      <c r="B3" s="240"/>
      <c r="C3" s="240"/>
      <c r="D3" s="240"/>
      <c r="E3" s="240"/>
      <c r="F3" s="240"/>
      <c r="G3" s="419"/>
      <c r="H3" s="549"/>
      <c r="I3" s="549"/>
      <c r="J3" s="549"/>
      <c r="K3" s="549"/>
      <c r="L3" s="549"/>
      <c r="M3" s="549"/>
      <c r="N3" s="549"/>
      <c r="O3" s="549"/>
      <c r="P3" s="549"/>
      <c r="Q3" s="147"/>
      <c r="R3" s="431" t="s">
        <v>283</v>
      </c>
      <c r="S3" s="432"/>
      <c r="T3" s="432"/>
      <c r="U3" s="432"/>
      <c r="V3" s="433"/>
    </row>
    <row r="4" spans="2:24" ht="111" customHeight="1" thickBot="1" x14ac:dyDescent="1.4">
      <c r="B4" s="240"/>
      <c r="C4" s="240"/>
      <c r="D4" s="240"/>
      <c r="E4" s="240"/>
      <c r="F4" s="240"/>
      <c r="G4" s="421"/>
      <c r="H4" s="422"/>
      <c r="I4" s="422"/>
      <c r="J4" s="422"/>
      <c r="K4" s="422"/>
      <c r="L4" s="422"/>
      <c r="M4" s="422"/>
      <c r="N4" s="422"/>
      <c r="O4" s="422"/>
      <c r="P4" s="422"/>
      <c r="Q4" s="148"/>
      <c r="R4" s="434" t="s">
        <v>34</v>
      </c>
      <c r="S4" s="435"/>
      <c r="T4" s="435"/>
      <c r="U4" s="435"/>
      <c r="V4" s="436"/>
      <c r="X4" s="2"/>
    </row>
    <row r="5" spans="2:24" ht="42" customHeight="1" x14ac:dyDescent="1.35">
      <c r="B5" s="121"/>
      <c r="C5" s="121"/>
      <c r="D5" s="121"/>
      <c r="E5" s="121"/>
      <c r="F5" s="121"/>
      <c r="G5" s="121"/>
      <c r="H5" s="121"/>
      <c r="I5" s="121"/>
      <c r="J5" s="121"/>
      <c r="K5" s="121"/>
      <c r="L5" s="121"/>
      <c r="M5" s="121"/>
      <c r="N5" s="121"/>
      <c r="O5" s="121"/>
      <c r="P5" s="121"/>
      <c r="Q5" s="121"/>
      <c r="R5" s="121"/>
      <c r="S5" s="121"/>
      <c r="T5" s="121"/>
      <c r="U5" s="121"/>
      <c r="V5" s="121"/>
      <c r="W5" s="121"/>
      <c r="X5" s="2"/>
    </row>
    <row r="6" spans="2:24" ht="141.6" hidden="1" customHeight="1" x14ac:dyDescent="1.35">
      <c r="B6" s="121"/>
      <c r="C6" s="121"/>
      <c r="D6" s="121"/>
      <c r="E6" s="437" t="s">
        <v>12</v>
      </c>
      <c r="F6" s="438"/>
      <c r="G6" s="439"/>
      <c r="H6" s="440"/>
      <c r="I6" s="441"/>
      <c r="J6" s="441"/>
      <c r="K6" s="441"/>
      <c r="L6" s="441"/>
      <c r="M6" s="441"/>
      <c r="N6" s="441"/>
      <c r="O6" s="441"/>
      <c r="P6" s="441"/>
      <c r="Q6" s="441"/>
      <c r="R6" s="441"/>
      <c r="S6" s="441"/>
      <c r="T6" s="441"/>
      <c r="U6" s="441"/>
      <c r="V6" s="441"/>
      <c r="W6" s="121"/>
      <c r="X6" s="2"/>
    </row>
    <row r="7" spans="2:24" ht="42" customHeight="1" x14ac:dyDescent="0.75">
      <c r="B7" s="149"/>
      <c r="C7" s="121"/>
      <c r="D7" s="121"/>
      <c r="E7" s="121"/>
      <c r="F7" s="121"/>
      <c r="G7" s="150"/>
      <c r="H7" s="121"/>
      <c r="I7" s="121"/>
      <c r="J7" s="121"/>
      <c r="K7" s="121"/>
      <c r="L7" s="121"/>
      <c r="M7" s="121"/>
      <c r="N7" s="121"/>
      <c r="O7" s="121"/>
      <c r="P7" s="121"/>
      <c r="Q7" s="121"/>
      <c r="R7" s="121"/>
      <c r="S7" s="121"/>
      <c r="T7" s="121"/>
      <c r="U7" s="121"/>
      <c r="V7" s="121"/>
      <c r="W7" s="121"/>
    </row>
    <row r="8" spans="2:24" ht="91.9" customHeight="1" x14ac:dyDescent="0.75">
      <c r="B8" s="400" t="s">
        <v>37</v>
      </c>
      <c r="C8" s="400" t="s">
        <v>36</v>
      </c>
      <c r="D8" s="400" t="s">
        <v>15</v>
      </c>
      <c r="E8" s="400" t="s">
        <v>2</v>
      </c>
      <c r="F8" s="400"/>
      <c r="G8" s="400"/>
      <c r="H8" s="400" t="s">
        <v>11</v>
      </c>
      <c r="I8" s="400" t="s">
        <v>3</v>
      </c>
      <c r="J8" s="400" t="s">
        <v>8</v>
      </c>
      <c r="K8" s="400" t="s">
        <v>4</v>
      </c>
      <c r="L8" s="400"/>
      <c r="M8" s="426" t="s">
        <v>1</v>
      </c>
      <c r="N8" s="400" t="s">
        <v>5</v>
      </c>
      <c r="O8" s="427" t="s">
        <v>6</v>
      </c>
      <c r="P8" s="400" t="s">
        <v>55</v>
      </c>
      <c r="Q8" s="400" t="s">
        <v>327</v>
      </c>
      <c r="R8" s="480" t="s">
        <v>328</v>
      </c>
      <c r="S8" s="400" t="s">
        <v>7</v>
      </c>
      <c r="T8" s="400"/>
      <c r="U8" s="426" t="s">
        <v>1</v>
      </c>
      <c r="V8" s="426" t="s">
        <v>9</v>
      </c>
      <c r="W8" s="121"/>
    </row>
    <row r="9" spans="2:24" s="3" customFormat="1" ht="278.25" customHeight="1" x14ac:dyDescent="0.25">
      <c r="B9" s="400" t="s">
        <v>35</v>
      </c>
      <c r="C9" s="400" t="s">
        <v>35</v>
      </c>
      <c r="D9" s="400"/>
      <c r="E9" s="400"/>
      <c r="F9" s="400"/>
      <c r="G9" s="400"/>
      <c r="H9" s="400"/>
      <c r="I9" s="400"/>
      <c r="J9" s="400"/>
      <c r="K9" s="151" t="s">
        <v>0</v>
      </c>
      <c r="L9" s="151" t="s">
        <v>10</v>
      </c>
      <c r="M9" s="426"/>
      <c r="N9" s="400"/>
      <c r="O9" s="427"/>
      <c r="P9" s="400"/>
      <c r="Q9" s="400"/>
      <c r="R9" s="481"/>
      <c r="S9" s="151" t="s">
        <v>0</v>
      </c>
      <c r="T9" s="151" t="s">
        <v>10</v>
      </c>
      <c r="U9" s="426"/>
      <c r="V9" s="426"/>
      <c r="W9" s="152"/>
    </row>
    <row r="10" spans="2:24" s="3" customFormat="1" ht="105" hidden="1" customHeight="1" x14ac:dyDescent="0.25">
      <c r="B10" s="15"/>
      <c r="C10" s="15"/>
      <c r="D10" s="16"/>
      <c r="E10" s="17"/>
      <c r="F10" s="18"/>
      <c r="G10" s="19"/>
      <c r="H10" s="20"/>
      <c r="I10" s="21"/>
      <c r="J10" s="21"/>
      <c r="K10" s="22"/>
      <c r="L10" s="22"/>
      <c r="M10" s="23"/>
      <c r="N10" s="24">
        <f>80%-(80%*40%)</f>
        <v>0.48</v>
      </c>
      <c r="O10" s="25"/>
      <c r="P10" s="24">
        <f>48%-(48%*30%)</f>
        <v>0.33599999999999997</v>
      </c>
      <c r="Q10" s="26"/>
      <c r="R10" s="26"/>
      <c r="S10" s="22"/>
      <c r="T10" s="22"/>
      <c r="U10" s="23"/>
      <c r="V10" s="20"/>
      <c r="W10" s="152"/>
    </row>
    <row r="11" spans="2:24" s="3" customFormat="1" ht="278.45" customHeight="1" x14ac:dyDescent="0.25">
      <c r="B11" s="242" t="s">
        <v>56</v>
      </c>
      <c r="C11" s="242" t="s">
        <v>57</v>
      </c>
      <c r="D11" s="271">
        <v>1</v>
      </c>
      <c r="E11" s="408" t="s">
        <v>45</v>
      </c>
      <c r="F11" s="409"/>
      <c r="G11" s="410"/>
      <c r="H11" s="216" t="s">
        <v>16</v>
      </c>
      <c r="I11" s="395" t="s">
        <v>60</v>
      </c>
      <c r="J11" s="395" t="s">
        <v>46</v>
      </c>
      <c r="K11" s="300">
        <v>0.6</v>
      </c>
      <c r="L11" s="300">
        <v>0.8</v>
      </c>
      <c r="M11" s="303" t="s">
        <v>19</v>
      </c>
      <c r="N11" s="395" t="s">
        <v>47</v>
      </c>
      <c r="O11" s="395" t="s">
        <v>48</v>
      </c>
      <c r="P11" s="477"/>
      <c r="Q11" s="405"/>
      <c r="R11" s="10"/>
      <c r="S11" s="414">
        <v>0.28999999999999998</v>
      </c>
      <c r="T11" s="414">
        <v>0.8</v>
      </c>
      <c r="U11" s="303" t="s">
        <v>19</v>
      </c>
      <c r="V11" s="392" t="s">
        <v>44</v>
      </c>
      <c r="W11" s="152"/>
    </row>
    <row r="12" spans="2:24" s="3" customFormat="1" ht="312" customHeight="1" x14ac:dyDescent="0.25">
      <c r="B12" s="242"/>
      <c r="C12" s="242"/>
      <c r="D12" s="407"/>
      <c r="E12" s="411"/>
      <c r="F12" s="412"/>
      <c r="G12" s="413"/>
      <c r="H12" s="217"/>
      <c r="I12" s="397"/>
      <c r="J12" s="397"/>
      <c r="K12" s="302"/>
      <c r="L12" s="302"/>
      <c r="M12" s="305"/>
      <c r="N12" s="397"/>
      <c r="O12" s="397"/>
      <c r="P12" s="477"/>
      <c r="Q12" s="406"/>
      <c r="R12" s="14"/>
      <c r="S12" s="415"/>
      <c r="T12" s="415"/>
      <c r="U12" s="305"/>
      <c r="V12" s="394"/>
      <c r="W12" s="152"/>
    </row>
    <row r="13" spans="2:24" s="3" customFormat="1" ht="0.75" hidden="1" customHeight="1" x14ac:dyDescent="0.25">
      <c r="B13" s="15"/>
      <c r="C13" s="15"/>
      <c r="D13" s="16"/>
      <c r="E13" s="27"/>
      <c r="F13" s="28"/>
      <c r="G13" s="29"/>
      <c r="H13" s="20"/>
      <c r="I13" s="21"/>
      <c r="J13" s="21"/>
      <c r="K13" s="22"/>
      <c r="L13" s="22"/>
      <c r="M13" s="23"/>
      <c r="N13" s="24">
        <f>60%-(60%*30%)</f>
        <v>0.42</v>
      </c>
      <c r="O13" s="24">
        <f t="shared" ref="O13" si="0">80%-(80%*40%)</f>
        <v>0.48</v>
      </c>
      <c r="P13" s="24">
        <f>42%-(42%*30%)</f>
        <v>0.29399999999999998</v>
      </c>
      <c r="Q13" s="26"/>
      <c r="R13" s="26"/>
      <c r="S13" s="30" t="s">
        <v>49</v>
      </c>
      <c r="T13" s="30"/>
      <c r="U13" s="23"/>
      <c r="V13" s="20"/>
      <c r="W13" s="152"/>
    </row>
    <row r="14" spans="2:24" s="3" customFormat="1" ht="0.75" customHeight="1" x14ac:dyDescent="0.25">
      <c r="B14" s="65"/>
      <c r="C14" s="65"/>
      <c r="D14" s="52"/>
      <c r="E14" s="53"/>
      <c r="F14" s="54"/>
      <c r="G14" s="55"/>
      <c r="H14" s="56"/>
      <c r="I14" s="57"/>
      <c r="J14" s="58"/>
      <c r="K14" s="59"/>
      <c r="L14" s="59"/>
      <c r="M14" s="60"/>
      <c r="N14" s="61">
        <f>80%-(80%*40%)</f>
        <v>0.48</v>
      </c>
      <c r="O14" s="57"/>
      <c r="P14" s="62"/>
      <c r="Q14" s="57"/>
      <c r="R14" s="57"/>
      <c r="S14" s="59"/>
      <c r="T14" s="59"/>
      <c r="U14" s="60"/>
      <c r="V14" s="56"/>
      <c r="W14" s="152"/>
    </row>
    <row r="15" spans="2:24" s="3" customFormat="1" ht="278.45" customHeight="1" x14ac:dyDescent="0.25">
      <c r="B15" s="286" t="s">
        <v>83</v>
      </c>
      <c r="C15" s="286" t="s">
        <v>84</v>
      </c>
      <c r="D15" s="398">
        <v>2</v>
      </c>
      <c r="E15" s="259" t="s">
        <v>73</v>
      </c>
      <c r="F15" s="232"/>
      <c r="G15" s="233"/>
      <c r="H15" s="216" t="s">
        <v>16</v>
      </c>
      <c r="I15" s="226" t="s">
        <v>74</v>
      </c>
      <c r="J15" s="224" t="s">
        <v>75</v>
      </c>
      <c r="K15" s="220">
        <v>0.2</v>
      </c>
      <c r="L15" s="220">
        <v>1</v>
      </c>
      <c r="M15" s="222" t="s">
        <v>42</v>
      </c>
      <c r="N15" s="218" t="s">
        <v>76</v>
      </c>
      <c r="O15" s="218" t="s">
        <v>77</v>
      </c>
      <c r="P15" s="218" t="s">
        <v>78</v>
      </c>
      <c r="R15" s="41"/>
      <c r="S15" s="220">
        <v>0.09</v>
      </c>
      <c r="T15" s="220">
        <v>0.75</v>
      </c>
      <c r="U15" s="222" t="s">
        <v>19</v>
      </c>
      <c r="V15" s="216" t="s">
        <v>14</v>
      </c>
      <c r="W15" s="152"/>
    </row>
    <row r="16" spans="2:24" s="3" customFormat="1" ht="176.25" customHeight="1" x14ac:dyDescent="0.25">
      <c r="B16" s="288"/>
      <c r="C16" s="288"/>
      <c r="D16" s="399"/>
      <c r="E16" s="234"/>
      <c r="F16" s="235"/>
      <c r="G16" s="236"/>
      <c r="H16" s="217"/>
      <c r="I16" s="227"/>
      <c r="J16" s="225"/>
      <c r="K16" s="221"/>
      <c r="L16" s="221"/>
      <c r="M16" s="223"/>
      <c r="N16" s="219"/>
      <c r="O16" s="219"/>
      <c r="P16" s="219"/>
      <c r="R16" s="51"/>
      <c r="S16" s="221"/>
      <c r="T16" s="221"/>
      <c r="U16" s="223"/>
      <c r="V16" s="217"/>
      <c r="W16" s="152"/>
    </row>
    <row r="17" spans="2:23" s="3" customFormat="1" ht="0.75" customHeight="1" x14ac:dyDescent="0.25">
      <c r="B17" s="65"/>
      <c r="C17" s="65"/>
      <c r="D17" s="42"/>
      <c r="E17" s="53"/>
      <c r="F17" s="54"/>
      <c r="G17" s="55"/>
      <c r="H17" s="56"/>
      <c r="I17" s="57"/>
      <c r="J17" s="58"/>
      <c r="K17" s="59"/>
      <c r="L17" s="59"/>
      <c r="M17" s="60"/>
      <c r="N17" s="61">
        <f>20%-(20%*30%)</f>
        <v>0.14000000000000001</v>
      </c>
      <c r="O17" s="57"/>
      <c r="P17" s="61">
        <f>14%-(12%*40%)</f>
        <v>9.2000000000000012E-2</v>
      </c>
      <c r="Q17" s="61">
        <f>100%-(100%*25%)</f>
        <v>0.75</v>
      </c>
      <c r="R17" s="61"/>
      <c r="S17" s="59"/>
      <c r="T17" s="59"/>
      <c r="U17" s="60"/>
      <c r="V17" s="56"/>
      <c r="W17" s="152"/>
    </row>
    <row r="18" spans="2:23" s="3" customFormat="1" ht="90" hidden="1" customHeight="1" x14ac:dyDescent="0.25">
      <c r="B18" s="15"/>
      <c r="C18" s="15"/>
      <c r="D18" s="72"/>
      <c r="E18" s="381"/>
      <c r="F18" s="381"/>
      <c r="G18" s="381"/>
      <c r="H18" s="73"/>
      <c r="I18" s="8"/>
      <c r="J18" s="8"/>
      <c r="K18" s="70"/>
      <c r="L18" s="70"/>
      <c r="M18" s="68"/>
      <c r="N18" s="71">
        <f>100%-(100%*30%)</f>
        <v>0.7</v>
      </c>
      <c r="O18" s="8"/>
      <c r="P18" s="66"/>
      <c r="Q18" s="66"/>
      <c r="R18" s="66"/>
      <c r="S18" s="70"/>
      <c r="T18" s="70"/>
      <c r="U18" s="68"/>
      <c r="V18" s="5"/>
      <c r="W18" s="152"/>
    </row>
    <row r="19" spans="2:23" s="3" customFormat="1" ht="278.25" hidden="1" customHeight="1" x14ac:dyDescent="0.25">
      <c r="B19" s="15"/>
      <c r="C19" s="15"/>
      <c r="D19" s="78"/>
      <c r="E19" s="53"/>
      <c r="F19" s="54"/>
      <c r="G19" s="55"/>
      <c r="H19" s="56"/>
      <c r="I19" s="62"/>
      <c r="J19" s="62"/>
      <c r="K19" s="49"/>
      <c r="L19" s="49"/>
      <c r="M19" s="464"/>
      <c r="N19" s="61">
        <f>100%-(100%*30%)</f>
        <v>0.7</v>
      </c>
      <c r="O19" s="6"/>
      <c r="P19" s="61">
        <f>70%-(70%*40%)</f>
        <v>0.42</v>
      </c>
      <c r="Q19" s="77"/>
      <c r="R19" s="77"/>
      <c r="S19" s="77"/>
      <c r="T19" s="59"/>
      <c r="U19" s="60"/>
      <c r="V19" s="56"/>
      <c r="W19" s="152"/>
    </row>
    <row r="20" spans="2:23" s="3" customFormat="1" ht="278.45" customHeight="1" x14ac:dyDescent="0.25">
      <c r="B20" s="283" t="s">
        <v>116</v>
      </c>
      <c r="C20" s="286" t="s">
        <v>118</v>
      </c>
      <c r="D20" s="378">
        <v>3</v>
      </c>
      <c r="E20" s="259" t="s">
        <v>101</v>
      </c>
      <c r="F20" s="232"/>
      <c r="G20" s="233"/>
      <c r="H20" s="324" t="s">
        <v>16</v>
      </c>
      <c r="I20" s="218" t="s">
        <v>102</v>
      </c>
      <c r="J20" s="218" t="s">
        <v>103</v>
      </c>
      <c r="K20" s="181">
        <v>1</v>
      </c>
      <c r="L20" s="181">
        <v>0.8</v>
      </c>
      <c r="M20" s="461" t="s">
        <v>42</v>
      </c>
      <c r="N20" s="224"/>
      <c r="O20" s="445"/>
      <c r="P20" s="224"/>
      <c r="Q20" s="224"/>
      <c r="R20" s="39"/>
      <c r="S20" s="181">
        <v>1</v>
      </c>
      <c r="T20" s="181">
        <v>0.8</v>
      </c>
      <c r="U20" s="461" t="s">
        <v>42</v>
      </c>
      <c r="V20" s="216" t="s">
        <v>14</v>
      </c>
      <c r="W20" s="152"/>
    </row>
    <row r="21" spans="2:23" s="3" customFormat="1" ht="101.25" customHeight="1" x14ac:dyDescent="0.25">
      <c r="B21" s="284"/>
      <c r="C21" s="287"/>
      <c r="D21" s="379"/>
      <c r="E21" s="260"/>
      <c r="F21" s="261"/>
      <c r="G21" s="262"/>
      <c r="H21" s="325"/>
      <c r="I21" s="249"/>
      <c r="J21" s="249"/>
      <c r="K21" s="181"/>
      <c r="L21" s="181"/>
      <c r="M21" s="462"/>
      <c r="N21" s="255"/>
      <c r="O21" s="444"/>
      <c r="P21" s="255"/>
      <c r="Q21" s="255"/>
      <c r="R21" s="58"/>
      <c r="S21" s="181"/>
      <c r="T21" s="181"/>
      <c r="U21" s="462"/>
      <c r="V21" s="248"/>
      <c r="W21" s="152"/>
    </row>
    <row r="22" spans="2:23" s="3" customFormat="1" ht="25.5" customHeight="1" x14ac:dyDescent="0.25">
      <c r="B22" s="285"/>
      <c r="C22" s="288"/>
      <c r="D22" s="380"/>
      <c r="E22" s="234"/>
      <c r="F22" s="235"/>
      <c r="G22" s="236"/>
      <c r="H22" s="353"/>
      <c r="I22" s="219"/>
      <c r="J22" s="219"/>
      <c r="K22" s="181"/>
      <c r="L22" s="181"/>
      <c r="M22" s="463"/>
      <c r="N22" s="225"/>
      <c r="O22" s="446"/>
      <c r="P22" s="225"/>
      <c r="Q22" s="225"/>
      <c r="R22" s="48"/>
      <c r="S22" s="181"/>
      <c r="T22" s="181"/>
      <c r="U22" s="463"/>
      <c r="V22" s="217"/>
      <c r="W22" s="152"/>
    </row>
    <row r="23" spans="2:23" s="3" customFormat="1" ht="278.25" hidden="1" customHeight="1" x14ac:dyDescent="0.25">
      <c r="B23" s="15"/>
      <c r="C23" s="15"/>
      <c r="D23" s="80"/>
      <c r="E23" s="43"/>
      <c r="F23" s="44"/>
      <c r="G23" s="45"/>
      <c r="H23" s="46"/>
      <c r="I23" s="48"/>
      <c r="J23" s="48"/>
      <c r="K23" s="79"/>
      <c r="L23" s="79"/>
      <c r="M23" s="60"/>
      <c r="N23" s="61"/>
      <c r="O23" s="6"/>
      <c r="P23" s="61"/>
      <c r="Q23" s="77"/>
      <c r="R23" s="77"/>
      <c r="S23" s="77"/>
      <c r="T23" s="59"/>
      <c r="U23" s="81"/>
      <c r="V23" s="56"/>
      <c r="W23" s="152"/>
    </row>
    <row r="24" spans="2:23" s="3" customFormat="1" ht="278.25" hidden="1" customHeight="1" x14ac:dyDescent="0.25">
      <c r="B24" s="15"/>
      <c r="C24" s="15"/>
      <c r="D24" s="78"/>
      <c r="E24" s="53"/>
      <c r="F24" s="54"/>
      <c r="G24" s="55"/>
      <c r="H24" s="56"/>
      <c r="I24" s="62"/>
      <c r="J24" s="62"/>
      <c r="K24" s="49"/>
      <c r="L24" s="49"/>
      <c r="M24" s="60"/>
      <c r="N24" s="61">
        <f>80%-(80%*40%)</f>
        <v>0.48</v>
      </c>
      <c r="O24" s="6"/>
      <c r="P24" s="61"/>
      <c r="Q24" s="61"/>
      <c r="R24" s="61"/>
      <c r="S24" s="77"/>
      <c r="T24" s="59"/>
      <c r="U24" s="60"/>
      <c r="V24" s="56"/>
      <c r="W24" s="152"/>
    </row>
    <row r="25" spans="2:23" s="3" customFormat="1" ht="173.25" hidden="1" customHeight="1" x14ac:dyDescent="0.25">
      <c r="B25" s="15"/>
      <c r="C25" s="65"/>
      <c r="D25" s="31"/>
      <c r="E25" s="89"/>
      <c r="F25" s="90"/>
      <c r="G25" s="91"/>
      <c r="H25" s="95"/>
      <c r="I25" s="92"/>
      <c r="J25" s="92"/>
      <c r="K25" s="103">
        <f>(8*22)*12</f>
        <v>2112</v>
      </c>
      <c r="L25" s="101"/>
      <c r="M25" s="94"/>
      <c r="N25" s="104">
        <f>80%-(80%*40%)</f>
        <v>0.48</v>
      </c>
      <c r="O25" s="99"/>
      <c r="P25" s="66"/>
      <c r="Q25" s="66"/>
      <c r="R25" s="66"/>
      <c r="S25" s="22"/>
      <c r="T25" s="22"/>
      <c r="U25" s="23"/>
      <c r="V25" s="96"/>
      <c r="W25" s="152"/>
    </row>
    <row r="26" spans="2:23" s="3" customFormat="1" ht="278.45" customHeight="1" x14ac:dyDescent="0.25">
      <c r="B26" s="283" t="s">
        <v>142</v>
      </c>
      <c r="C26" s="286" t="s">
        <v>143</v>
      </c>
      <c r="D26" s="206">
        <v>4</v>
      </c>
      <c r="E26" s="335" t="s">
        <v>124</v>
      </c>
      <c r="F26" s="336"/>
      <c r="G26" s="337"/>
      <c r="H26" s="324" t="s">
        <v>16</v>
      </c>
      <c r="I26" s="294" t="s">
        <v>125</v>
      </c>
      <c r="J26" s="294" t="s">
        <v>126</v>
      </c>
      <c r="K26" s="347">
        <v>0.6</v>
      </c>
      <c r="L26" s="300">
        <v>0.8</v>
      </c>
      <c r="M26" s="312" t="s">
        <v>19</v>
      </c>
      <c r="N26" s="292" t="s">
        <v>137</v>
      </c>
      <c r="O26" s="309"/>
      <c r="P26" s="307"/>
      <c r="Q26" s="307"/>
      <c r="R26" s="74"/>
      <c r="S26" s="300">
        <f>L26-(L26*30%)</f>
        <v>0.56000000000000005</v>
      </c>
      <c r="T26" s="300">
        <v>0.79700000000000004</v>
      </c>
      <c r="U26" s="312" t="s">
        <v>19</v>
      </c>
      <c r="V26" s="289" t="s">
        <v>14</v>
      </c>
      <c r="W26" s="152"/>
    </row>
    <row r="27" spans="2:23" s="3" customFormat="1" ht="107.25" customHeight="1" x14ac:dyDescent="0.25">
      <c r="B27" s="284"/>
      <c r="C27" s="287"/>
      <c r="D27" s="207"/>
      <c r="E27" s="338"/>
      <c r="F27" s="339"/>
      <c r="G27" s="340"/>
      <c r="H27" s="325"/>
      <c r="I27" s="295"/>
      <c r="J27" s="295"/>
      <c r="K27" s="348"/>
      <c r="L27" s="301"/>
      <c r="M27" s="313"/>
      <c r="N27" s="293"/>
      <c r="O27" s="310"/>
      <c r="P27" s="307"/>
      <c r="Q27" s="307"/>
      <c r="R27" s="66"/>
      <c r="S27" s="301"/>
      <c r="T27" s="301"/>
      <c r="U27" s="313"/>
      <c r="V27" s="290"/>
      <c r="W27" s="152"/>
    </row>
    <row r="28" spans="2:23" s="3" customFormat="1" ht="41.25" customHeight="1" x14ac:dyDescent="0.25">
      <c r="B28" s="285"/>
      <c r="C28" s="288"/>
      <c r="D28" s="208"/>
      <c r="E28" s="341"/>
      <c r="F28" s="342"/>
      <c r="G28" s="343"/>
      <c r="H28" s="353"/>
      <c r="I28" s="296"/>
      <c r="J28" s="296"/>
      <c r="K28" s="349"/>
      <c r="L28" s="302"/>
      <c r="M28" s="314"/>
      <c r="N28" s="297"/>
      <c r="O28" s="311"/>
      <c r="P28" s="307"/>
      <c r="Q28" s="307"/>
      <c r="R28" s="64"/>
      <c r="S28" s="302"/>
      <c r="T28" s="302"/>
      <c r="U28" s="314"/>
      <c r="V28" s="291"/>
      <c r="W28" s="152"/>
    </row>
    <row r="29" spans="2:23" s="3" customFormat="1" ht="188.25" hidden="1" customHeight="1" x14ac:dyDescent="0.25">
      <c r="B29" s="15"/>
      <c r="C29" s="15"/>
      <c r="D29" s="31"/>
      <c r="E29" s="89"/>
      <c r="F29" s="90"/>
      <c r="G29" s="91"/>
      <c r="H29" s="95"/>
      <c r="I29" s="92"/>
      <c r="J29" s="92"/>
      <c r="K29" s="107"/>
      <c r="L29" s="22"/>
      <c r="M29" s="105"/>
      <c r="N29" s="104">
        <f>60%-(60%*30%)</f>
        <v>0.42</v>
      </c>
      <c r="O29" s="99"/>
      <c r="P29" s="15"/>
      <c r="Q29" s="15"/>
      <c r="R29" s="66"/>
      <c r="S29" s="22"/>
      <c r="T29" s="22"/>
      <c r="U29" s="105"/>
      <c r="V29" s="96"/>
      <c r="W29" s="152"/>
    </row>
    <row r="30" spans="2:23" s="4" customFormat="1" ht="80.25" hidden="1" customHeight="1" x14ac:dyDescent="0.25">
      <c r="B30" s="32"/>
      <c r="C30" s="32"/>
      <c r="D30" s="16"/>
      <c r="E30" s="17"/>
      <c r="F30" s="18"/>
      <c r="G30" s="19"/>
      <c r="H30" s="20"/>
      <c r="I30" s="21"/>
      <c r="J30" s="33">
        <f>1423500*500</f>
        <v>711750000</v>
      </c>
      <c r="K30" s="22"/>
      <c r="L30" s="22"/>
      <c r="M30" s="23"/>
      <c r="N30" s="34">
        <f>100%-(100%*40%)</f>
        <v>0.6</v>
      </c>
      <c r="O30" s="26"/>
      <c r="P30" s="34">
        <f>60%-(60%*40%)</f>
        <v>0.36</v>
      </c>
      <c r="Q30" s="34"/>
      <c r="R30" s="34"/>
      <c r="S30" s="22"/>
      <c r="T30" s="22"/>
      <c r="U30" s="23"/>
      <c r="V30" s="20"/>
      <c r="W30" s="32"/>
    </row>
    <row r="31" spans="2:23" s="4" customFormat="1" ht="129.75" customHeight="1" x14ac:dyDescent="0.25">
      <c r="B31" s="242" t="s">
        <v>39</v>
      </c>
      <c r="C31" s="242" t="s">
        <v>38</v>
      </c>
      <c r="D31" s="271">
        <v>5</v>
      </c>
      <c r="E31" s="383" t="s">
        <v>24</v>
      </c>
      <c r="F31" s="384"/>
      <c r="G31" s="385"/>
      <c r="H31" s="392" t="s">
        <v>16</v>
      </c>
      <c r="I31" s="395" t="s">
        <v>23</v>
      </c>
      <c r="J31" s="395" t="s">
        <v>25</v>
      </c>
      <c r="K31" s="300">
        <v>0.6</v>
      </c>
      <c r="L31" s="300">
        <v>0.6</v>
      </c>
      <c r="M31" s="303" t="s">
        <v>20</v>
      </c>
      <c r="N31" s="395" t="s">
        <v>26</v>
      </c>
      <c r="O31" s="395" t="s">
        <v>27</v>
      </c>
      <c r="P31" s="473"/>
      <c r="Q31" s="9"/>
      <c r="R31" s="9"/>
      <c r="S31" s="300">
        <v>0.28999999999999998</v>
      </c>
      <c r="T31" s="300">
        <v>0.6</v>
      </c>
      <c r="U31" s="303" t="s">
        <v>20</v>
      </c>
      <c r="V31" s="392" t="s">
        <v>14</v>
      </c>
      <c r="W31" s="32"/>
    </row>
    <row r="32" spans="2:23" s="4" customFormat="1" ht="253.5" customHeight="1" x14ac:dyDescent="0.25">
      <c r="B32" s="242"/>
      <c r="C32" s="242"/>
      <c r="D32" s="407"/>
      <c r="E32" s="389"/>
      <c r="F32" s="390"/>
      <c r="G32" s="391"/>
      <c r="H32" s="394"/>
      <c r="I32" s="397"/>
      <c r="J32" s="397"/>
      <c r="K32" s="302"/>
      <c r="L32" s="302"/>
      <c r="M32" s="305"/>
      <c r="N32" s="397"/>
      <c r="O32" s="397"/>
      <c r="P32" s="473"/>
      <c r="Q32" s="13"/>
      <c r="R32" s="13"/>
      <c r="S32" s="302"/>
      <c r="T32" s="302"/>
      <c r="U32" s="305"/>
      <c r="V32" s="394"/>
      <c r="W32" s="32"/>
    </row>
    <row r="33" spans="2:23" ht="69" hidden="1" customHeight="1" x14ac:dyDescent="0.75">
      <c r="B33" s="122"/>
      <c r="C33" s="116"/>
      <c r="D33" s="117"/>
      <c r="E33" s="53"/>
      <c r="F33" s="54"/>
      <c r="G33" s="55"/>
      <c r="H33" s="126"/>
      <c r="I33" s="119"/>
      <c r="J33" s="127"/>
      <c r="K33" s="128">
        <f>(24*22)*12</f>
        <v>6336</v>
      </c>
      <c r="L33" s="59"/>
      <c r="M33" s="60"/>
      <c r="N33" s="79">
        <f>100%-(100%*30%)</f>
        <v>0.7</v>
      </c>
      <c r="O33" s="79"/>
      <c r="P33" s="58"/>
      <c r="Q33" s="121"/>
      <c r="R33" s="121"/>
      <c r="S33" s="59"/>
      <c r="T33" s="59"/>
      <c r="U33" s="60"/>
      <c r="V33" s="120"/>
      <c r="W33" s="121"/>
    </row>
    <row r="34" spans="2:23" ht="240.75" customHeight="1" x14ac:dyDescent="0.75">
      <c r="B34" s="176" t="s">
        <v>157</v>
      </c>
      <c r="C34" s="176" t="s">
        <v>158</v>
      </c>
      <c r="D34" s="237">
        <v>6</v>
      </c>
      <c r="E34" s="184" t="s">
        <v>151</v>
      </c>
      <c r="F34" s="184"/>
      <c r="G34" s="184"/>
      <c r="H34" s="216" t="s">
        <v>16</v>
      </c>
      <c r="I34" s="279" t="s">
        <v>152</v>
      </c>
      <c r="J34" s="184" t="s">
        <v>153</v>
      </c>
      <c r="K34" s="181">
        <v>0.8</v>
      </c>
      <c r="L34" s="181">
        <v>1</v>
      </c>
      <c r="M34" s="182" t="s">
        <v>42</v>
      </c>
      <c r="N34" s="184"/>
      <c r="O34" s="229"/>
      <c r="P34" s="224"/>
      <c r="Q34" s="123"/>
      <c r="R34" s="123"/>
      <c r="S34" s="181">
        <v>0.8</v>
      </c>
      <c r="T34" s="181">
        <v>1</v>
      </c>
      <c r="U34" s="182" t="s">
        <v>42</v>
      </c>
      <c r="V34" s="183" t="s">
        <v>14</v>
      </c>
      <c r="W34" s="121"/>
    </row>
    <row r="35" spans="2:23" ht="249.75" customHeight="1" x14ac:dyDescent="0.75">
      <c r="B35" s="176"/>
      <c r="C35" s="176"/>
      <c r="D35" s="237"/>
      <c r="E35" s="184"/>
      <c r="F35" s="184"/>
      <c r="G35" s="184"/>
      <c r="H35" s="248"/>
      <c r="I35" s="279"/>
      <c r="J35" s="184"/>
      <c r="K35" s="181"/>
      <c r="L35" s="181"/>
      <c r="M35" s="182"/>
      <c r="N35" s="184"/>
      <c r="O35" s="229"/>
      <c r="P35" s="255"/>
      <c r="Q35" s="124"/>
      <c r="R35" s="124"/>
      <c r="S35" s="181"/>
      <c r="T35" s="181"/>
      <c r="U35" s="182"/>
      <c r="V35" s="183"/>
      <c r="W35" s="121"/>
    </row>
    <row r="36" spans="2:23" ht="132" customHeight="1" x14ac:dyDescent="0.75">
      <c r="B36" s="176"/>
      <c r="C36" s="176"/>
      <c r="D36" s="237"/>
      <c r="E36" s="184"/>
      <c r="F36" s="184"/>
      <c r="G36" s="184"/>
      <c r="H36" s="217"/>
      <c r="I36" s="279"/>
      <c r="J36" s="184"/>
      <c r="K36" s="181"/>
      <c r="L36" s="181"/>
      <c r="M36" s="182"/>
      <c r="N36" s="184"/>
      <c r="O36" s="229"/>
      <c r="P36" s="225"/>
      <c r="Q36" s="125"/>
      <c r="R36" s="125"/>
      <c r="S36" s="181"/>
      <c r="T36" s="181"/>
      <c r="U36" s="182"/>
      <c r="V36" s="183"/>
      <c r="W36" s="121"/>
    </row>
    <row r="37" spans="2:23" s="121" customFormat="1" ht="0.75" customHeight="1" x14ac:dyDescent="0.75">
      <c r="B37" s="122"/>
      <c r="C37" s="135"/>
      <c r="D37" s="117">
        <v>7</v>
      </c>
      <c r="E37" s="53"/>
      <c r="F37" s="54"/>
      <c r="G37" s="55"/>
      <c r="H37" s="56"/>
      <c r="I37" s="62"/>
      <c r="J37" s="58"/>
      <c r="K37" s="59"/>
      <c r="L37" s="59"/>
      <c r="M37" s="60"/>
      <c r="N37" s="132">
        <f>100%-(100%*30%)</f>
        <v>0.7</v>
      </c>
      <c r="P37" s="132">
        <f>70%-(70%*40%)</f>
        <v>0.42</v>
      </c>
      <c r="Q37" s="132">
        <f>42%-(42%*40%)</f>
        <v>0.252</v>
      </c>
      <c r="R37" s="132"/>
      <c r="S37" s="59"/>
      <c r="T37" s="59"/>
      <c r="U37" s="60"/>
      <c r="V37" s="56"/>
    </row>
    <row r="38" spans="2:23" s="121" customFormat="1" ht="267.75" customHeight="1" x14ac:dyDescent="0.75">
      <c r="B38" s="176" t="s">
        <v>157</v>
      </c>
      <c r="C38" s="239" t="s">
        <v>175</v>
      </c>
      <c r="D38" s="268">
        <v>7</v>
      </c>
      <c r="E38" s="259" t="s">
        <v>163</v>
      </c>
      <c r="F38" s="232"/>
      <c r="G38" s="233"/>
      <c r="H38" s="216" t="s">
        <v>16</v>
      </c>
      <c r="I38" s="218" t="s">
        <v>165</v>
      </c>
      <c r="J38" s="224" t="s">
        <v>13</v>
      </c>
      <c r="K38" s="265">
        <v>0.6</v>
      </c>
      <c r="L38" s="265">
        <v>1</v>
      </c>
      <c r="M38" s="222" t="s">
        <v>42</v>
      </c>
      <c r="N38" s="218" t="s">
        <v>170</v>
      </c>
      <c r="O38" s="218" t="s">
        <v>173</v>
      </c>
      <c r="P38" s="179"/>
      <c r="Q38" s="41"/>
      <c r="R38" s="41"/>
      <c r="S38" s="265">
        <v>0.21</v>
      </c>
      <c r="T38" s="265">
        <v>1</v>
      </c>
      <c r="U38" s="222" t="s">
        <v>42</v>
      </c>
      <c r="V38" s="216" t="s">
        <v>14</v>
      </c>
    </row>
    <row r="39" spans="2:23" s="121" customFormat="1" ht="267.75" customHeight="1" x14ac:dyDescent="0.75">
      <c r="B39" s="176"/>
      <c r="C39" s="239"/>
      <c r="D39" s="269"/>
      <c r="E39" s="260"/>
      <c r="F39" s="261"/>
      <c r="G39" s="262"/>
      <c r="H39" s="248"/>
      <c r="I39" s="249"/>
      <c r="J39" s="255"/>
      <c r="K39" s="266"/>
      <c r="L39" s="266"/>
      <c r="M39" s="254"/>
      <c r="N39" s="249"/>
      <c r="O39" s="249"/>
      <c r="P39" s="179"/>
      <c r="Q39" s="62"/>
      <c r="R39" s="62"/>
      <c r="S39" s="266"/>
      <c r="T39" s="266"/>
      <c r="U39" s="254"/>
      <c r="V39" s="248"/>
    </row>
    <row r="40" spans="2:23" s="121" customFormat="1" ht="81.75" customHeight="1" x14ac:dyDescent="0.75">
      <c r="B40" s="176"/>
      <c r="C40" s="239"/>
      <c r="D40" s="270"/>
      <c r="E40" s="234"/>
      <c r="F40" s="235"/>
      <c r="G40" s="236"/>
      <c r="H40" s="217"/>
      <c r="I40" s="219"/>
      <c r="J40" s="225"/>
      <c r="K40" s="267"/>
      <c r="L40" s="267"/>
      <c r="M40" s="223"/>
      <c r="N40" s="219"/>
      <c r="O40" s="219"/>
      <c r="P40" s="179"/>
      <c r="Q40" s="51"/>
      <c r="R40" s="51"/>
      <c r="S40" s="267"/>
      <c r="T40" s="267"/>
      <c r="U40" s="223"/>
      <c r="V40" s="217"/>
    </row>
    <row r="41" spans="2:23" s="121" customFormat="1" ht="0.75" customHeight="1" x14ac:dyDescent="0.75">
      <c r="B41" s="263"/>
      <c r="C41" s="264"/>
      <c r="D41" s="117"/>
      <c r="E41" s="53"/>
      <c r="F41" s="54"/>
      <c r="G41" s="55"/>
      <c r="H41" s="56"/>
      <c r="I41" s="62"/>
      <c r="J41" s="58"/>
      <c r="K41" s="59"/>
      <c r="L41" s="59"/>
      <c r="M41" s="60"/>
      <c r="N41" s="132">
        <f>60%-(60%*40%)</f>
        <v>0.36</v>
      </c>
      <c r="P41" s="132">
        <f>36%-(36%*40%)</f>
        <v>0.216</v>
      </c>
      <c r="Q41" s="62"/>
      <c r="R41" s="62"/>
      <c r="S41" s="59"/>
      <c r="T41" s="59"/>
      <c r="U41" s="60"/>
      <c r="V41" s="56"/>
    </row>
    <row r="42" spans="2:23" ht="3" customHeight="1" x14ac:dyDescent="0.75">
      <c r="B42" s="135"/>
      <c r="C42" s="135"/>
      <c r="D42" s="143"/>
      <c r="E42" s="234"/>
      <c r="F42" s="235"/>
      <c r="G42" s="236"/>
      <c r="H42" s="46"/>
      <c r="I42" s="51"/>
      <c r="J42" s="51"/>
      <c r="K42" s="49"/>
      <c r="L42" s="49"/>
      <c r="M42" s="50"/>
      <c r="N42" s="51"/>
      <c r="O42" s="51"/>
      <c r="P42" s="51"/>
      <c r="Q42" s="51"/>
      <c r="R42" s="51"/>
      <c r="S42" s="49"/>
      <c r="T42" s="49"/>
      <c r="U42" s="84"/>
      <c r="V42" s="46"/>
      <c r="W42" s="121"/>
    </row>
    <row r="43" spans="2:23" ht="98.25" hidden="1" customHeight="1" x14ac:dyDescent="0.75">
      <c r="B43" s="134"/>
      <c r="C43" s="134"/>
      <c r="D43" s="138"/>
      <c r="E43" s="53"/>
      <c r="F43" s="54"/>
      <c r="G43" s="54"/>
      <c r="H43" s="142"/>
      <c r="I43" s="54"/>
      <c r="J43" s="54"/>
      <c r="K43" s="139">
        <f>+(22*8)*12</f>
        <v>2112</v>
      </c>
      <c r="L43" s="140"/>
      <c r="M43" s="141"/>
      <c r="N43" s="79">
        <f>80%-(80%*40%)</f>
        <v>0.48</v>
      </c>
      <c r="O43" s="79">
        <f>100%-(100%*53%)</f>
        <v>0.47</v>
      </c>
      <c r="P43" s="79">
        <f>100%-(100%*53%)</f>
        <v>0.47</v>
      </c>
      <c r="Q43" s="79">
        <f>48%-(48%*10%)</f>
        <v>0.432</v>
      </c>
      <c r="R43" s="140"/>
      <c r="S43" s="87"/>
      <c r="T43" s="140"/>
      <c r="U43" s="141"/>
      <c r="V43" s="142"/>
      <c r="W43" s="121"/>
    </row>
    <row r="44" spans="2:23" ht="264.75" customHeight="1" x14ac:dyDescent="0.75">
      <c r="B44" s="239" t="s">
        <v>185</v>
      </c>
      <c r="C44" s="239" t="s">
        <v>186</v>
      </c>
      <c r="D44" s="256">
        <v>8</v>
      </c>
      <c r="E44" s="259" t="s">
        <v>179</v>
      </c>
      <c r="F44" s="232"/>
      <c r="G44" s="233"/>
      <c r="H44" s="216" t="s">
        <v>16</v>
      </c>
      <c r="I44" s="218" t="s">
        <v>180</v>
      </c>
      <c r="J44" s="218" t="s">
        <v>178</v>
      </c>
      <c r="K44" s="220">
        <v>0.4</v>
      </c>
      <c r="L44" s="220">
        <v>0.8</v>
      </c>
      <c r="M44" s="222" t="s">
        <v>19</v>
      </c>
      <c r="N44" s="218" t="s">
        <v>184</v>
      </c>
      <c r="O44" s="224"/>
      <c r="P44" s="224"/>
      <c r="Q44" s="39"/>
      <c r="R44" s="39"/>
      <c r="S44" s="220">
        <f>40%-(40%*40%)</f>
        <v>0.24</v>
      </c>
      <c r="T44" s="220">
        <v>0.8</v>
      </c>
      <c r="U44" s="222" t="s">
        <v>19</v>
      </c>
      <c r="V44" s="216" t="s">
        <v>14</v>
      </c>
      <c r="W44" s="121"/>
    </row>
    <row r="45" spans="2:23" ht="264.75" customHeight="1" x14ac:dyDescent="0.75">
      <c r="B45" s="239"/>
      <c r="C45" s="239"/>
      <c r="D45" s="257"/>
      <c r="E45" s="260"/>
      <c r="F45" s="261"/>
      <c r="G45" s="262"/>
      <c r="H45" s="248"/>
      <c r="I45" s="249"/>
      <c r="J45" s="249"/>
      <c r="K45" s="250"/>
      <c r="L45" s="250"/>
      <c r="M45" s="254"/>
      <c r="N45" s="249"/>
      <c r="O45" s="255"/>
      <c r="P45" s="255"/>
      <c r="Q45" s="58"/>
      <c r="R45" s="58"/>
      <c r="S45" s="250"/>
      <c r="T45" s="250"/>
      <c r="U45" s="254"/>
      <c r="V45" s="248"/>
      <c r="W45" s="121"/>
    </row>
    <row r="46" spans="2:23" ht="12.75" customHeight="1" x14ac:dyDescent="0.75">
      <c r="B46" s="239"/>
      <c r="C46" s="239"/>
      <c r="D46" s="258"/>
      <c r="E46" s="234"/>
      <c r="F46" s="235"/>
      <c r="G46" s="236"/>
      <c r="H46" s="217"/>
      <c r="I46" s="219"/>
      <c r="J46" s="219"/>
      <c r="K46" s="221"/>
      <c r="L46" s="221"/>
      <c r="M46" s="223"/>
      <c r="N46" s="219"/>
      <c r="O46" s="225"/>
      <c r="P46" s="225"/>
      <c r="Q46" s="48"/>
      <c r="R46" s="48"/>
      <c r="S46" s="221"/>
      <c r="T46" s="221"/>
      <c r="U46" s="223"/>
      <c r="V46" s="217"/>
      <c r="W46" s="121"/>
    </row>
    <row r="47" spans="2:23" ht="51" hidden="1" x14ac:dyDescent="0.75">
      <c r="B47" s="121"/>
      <c r="C47" s="121"/>
      <c r="D47" s="121"/>
      <c r="E47" s="121"/>
      <c r="F47" s="121"/>
      <c r="G47" s="121"/>
      <c r="H47" s="157"/>
      <c r="I47" s="121"/>
      <c r="J47" s="121"/>
      <c r="K47" s="121"/>
      <c r="L47" s="121"/>
      <c r="M47" s="485"/>
      <c r="N47" s="40">
        <f>40%-(40%*40%)</f>
        <v>0.24</v>
      </c>
      <c r="O47" s="121"/>
      <c r="P47" s="153"/>
      <c r="Q47" s="153"/>
      <c r="R47" s="153"/>
      <c r="S47" s="121"/>
      <c r="T47" s="121"/>
      <c r="U47" s="121"/>
      <c r="V47" s="121"/>
      <c r="W47" s="121"/>
    </row>
    <row r="48" spans="2:23" ht="51" hidden="1" x14ac:dyDescent="0.75">
      <c r="B48" s="121"/>
      <c r="C48" s="121"/>
      <c r="D48" s="121"/>
      <c r="E48" s="121"/>
      <c r="F48" s="121"/>
      <c r="G48" s="121"/>
      <c r="H48" s="157"/>
      <c r="I48" s="121"/>
      <c r="J48" s="121"/>
      <c r="K48" s="121"/>
      <c r="L48" s="121"/>
      <c r="M48" s="485"/>
      <c r="N48" s="132">
        <f>80%-(80%*40%)</f>
        <v>0.48</v>
      </c>
      <c r="O48" s="121"/>
      <c r="P48" s="132">
        <f>48%-(48%*30%)</f>
        <v>0.33599999999999997</v>
      </c>
      <c r="Q48" s="132">
        <f>100%-(100%*25%)</f>
        <v>0.75</v>
      </c>
      <c r="R48" s="132">
        <f>33%-(33%*40%)</f>
        <v>0.19800000000000001</v>
      </c>
      <c r="S48" s="121"/>
      <c r="T48" s="121"/>
      <c r="U48" s="121"/>
      <c r="V48" s="121"/>
      <c r="W48" s="121"/>
    </row>
    <row r="49" spans="2:23" ht="51" hidden="1" x14ac:dyDescent="0.75">
      <c r="B49" s="121"/>
      <c r="C49" s="121"/>
      <c r="D49" s="144"/>
      <c r="E49" s="21"/>
      <c r="F49" s="452"/>
      <c r="G49" s="453"/>
      <c r="H49" s="73"/>
      <c r="I49" s="8"/>
      <c r="J49" s="8"/>
      <c r="K49" s="70"/>
      <c r="L49" s="70"/>
      <c r="M49" s="68"/>
      <c r="N49" s="154">
        <f>80%-(80%*30%)</f>
        <v>0.56000000000000005</v>
      </c>
      <c r="O49" s="154">
        <f>56%-(56%*30%)</f>
        <v>0.39200000000000002</v>
      </c>
      <c r="P49" s="154">
        <f>56%-(56%*30%)</f>
        <v>0.39200000000000002</v>
      </c>
      <c r="Q49" s="154"/>
      <c r="R49" s="154"/>
      <c r="S49" s="70"/>
      <c r="T49" s="70"/>
      <c r="U49" s="68"/>
      <c r="V49" s="73"/>
      <c r="W49" s="121"/>
    </row>
    <row r="50" spans="2:23" ht="279.75" customHeight="1" x14ac:dyDescent="0.75">
      <c r="B50" s="239" t="s">
        <v>216</v>
      </c>
      <c r="C50" s="239" t="s">
        <v>217</v>
      </c>
      <c r="D50" s="209">
        <v>9</v>
      </c>
      <c r="E50" s="383" t="s">
        <v>193</v>
      </c>
      <c r="F50" s="384"/>
      <c r="G50" s="385"/>
      <c r="H50" s="216" t="s">
        <v>16</v>
      </c>
      <c r="I50" s="242" t="s">
        <v>194</v>
      </c>
      <c r="J50" s="242" t="s">
        <v>195</v>
      </c>
      <c r="K50" s="244">
        <v>0.6</v>
      </c>
      <c r="L50" s="244">
        <v>1</v>
      </c>
      <c r="M50" s="243" t="s">
        <v>42</v>
      </c>
      <c r="N50" s="242" t="s">
        <v>209</v>
      </c>
      <c r="O50" s="203" t="s">
        <v>210</v>
      </c>
      <c r="P50" s="203" t="s">
        <v>210</v>
      </c>
      <c r="Q50" s="203"/>
      <c r="R50" s="187"/>
      <c r="S50" s="244">
        <v>0.25</v>
      </c>
      <c r="T50" s="244">
        <v>1</v>
      </c>
      <c r="U50" s="243" t="s">
        <v>42</v>
      </c>
      <c r="V50" s="241" t="s">
        <v>14</v>
      </c>
      <c r="W50" s="121"/>
    </row>
    <row r="51" spans="2:23" ht="218.25" customHeight="1" x14ac:dyDescent="0.75">
      <c r="B51" s="239"/>
      <c r="C51" s="239"/>
      <c r="D51" s="209"/>
      <c r="E51" s="389"/>
      <c r="F51" s="390"/>
      <c r="G51" s="391"/>
      <c r="H51" s="217"/>
      <c r="I51" s="242"/>
      <c r="J51" s="242"/>
      <c r="K51" s="244"/>
      <c r="L51" s="244"/>
      <c r="M51" s="243"/>
      <c r="N51" s="242"/>
      <c r="O51" s="203"/>
      <c r="P51" s="203"/>
      <c r="Q51" s="203"/>
      <c r="R51" s="189"/>
      <c r="S51" s="244"/>
      <c r="T51" s="244"/>
      <c r="U51" s="243"/>
      <c r="V51" s="241"/>
      <c r="W51" s="121"/>
    </row>
    <row r="52" spans="2:23" ht="51" hidden="1" x14ac:dyDescent="0.75">
      <c r="B52" s="121"/>
      <c r="C52" s="121"/>
      <c r="D52" s="144"/>
      <c r="E52" s="21"/>
      <c r="F52" s="452"/>
      <c r="G52" s="453"/>
      <c r="H52" s="73"/>
      <c r="I52" s="8"/>
      <c r="J52" s="8"/>
      <c r="K52" s="70"/>
      <c r="L52" s="70"/>
      <c r="M52" s="68"/>
      <c r="N52" s="154">
        <f>60%-(60%*40%)</f>
        <v>0.36</v>
      </c>
      <c r="O52" s="154">
        <f>36%-(36%*30%)</f>
        <v>0.252</v>
      </c>
      <c r="P52" s="154">
        <f>36%-(36%*30%)</f>
        <v>0.252</v>
      </c>
      <c r="Q52" s="154"/>
      <c r="R52" s="154"/>
      <c r="S52" s="70"/>
      <c r="T52" s="70"/>
      <c r="U52" s="68"/>
      <c r="V52" s="73"/>
      <c r="W52" s="121"/>
    </row>
    <row r="53" spans="2:23" ht="51" hidden="1" x14ac:dyDescent="0.75">
      <c r="B53" s="121"/>
      <c r="C53" s="121"/>
      <c r="D53" s="116"/>
      <c r="E53" s="13"/>
      <c r="F53" s="451"/>
      <c r="G53" s="453"/>
      <c r="H53" s="73"/>
      <c r="I53" s="69"/>
      <c r="J53" s="8">
        <f>(8*22)*12</f>
        <v>2112</v>
      </c>
      <c r="K53" s="70"/>
      <c r="L53" s="70"/>
      <c r="M53" s="68"/>
      <c r="N53" s="154">
        <f>80%-(80%*40%)</f>
        <v>0.48</v>
      </c>
      <c r="O53" s="154">
        <f>48%-(48%*40%)</f>
        <v>0.28799999999999998</v>
      </c>
      <c r="P53" s="154">
        <f>48%-(48%*40%)</f>
        <v>0.28799999999999998</v>
      </c>
      <c r="Q53" s="154"/>
      <c r="R53" s="154"/>
      <c r="S53" s="70"/>
      <c r="T53" s="70"/>
      <c r="U53" s="68"/>
      <c r="V53" s="73"/>
      <c r="W53" s="121"/>
    </row>
    <row r="54" spans="2:23" ht="45.75" customHeight="1" x14ac:dyDescent="0.75">
      <c r="B54" s="228" t="s">
        <v>216</v>
      </c>
      <c r="C54" s="228" t="s">
        <v>217</v>
      </c>
      <c r="D54" s="238">
        <v>10</v>
      </c>
      <c r="E54" s="260" t="s">
        <v>204</v>
      </c>
      <c r="F54" s="454"/>
      <c r="G54" s="262"/>
      <c r="H54" s="216" t="s">
        <v>16</v>
      </c>
      <c r="I54" s="184" t="s">
        <v>205</v>
      </c>
      <c r="J54" s="184" t="s">
        <v>206</v>
      </c>
      <c r="K54" s="181">
        <v>0.6</v>
      </c>
      <c r="L54" s="181">
        <v>1</v>
      </c>
      <c r="M54" s="182" t="s">
        <v>42</v>
      </c>
      <c r="N54" s="184" t="s">
        <v>215</v>
      </c>
      <c r="O54" s="230"/>
      <c r="P54" s="230"/>
      <c r="Q54" s="230"/>
      <c r="R54" s="354"/>
      <c r="S54" s="181">
        <f>60%-(60%*40%)</f>
        <v>0.36</v>
      </c>
      <c r="T54" s="181">
        <v>1</v>
      </c>
      <c r="U54" s="182" t="s">
        <v>42</v>
      </c>
      <c r="V54" s="183" t="s">
        <v>14</v>
      </c>
      <c r="W54" s="121"/>
    </row>
    <row r="55" spans="2:23" ht="409.5" customHeight="1" x14ac:dyDescent="0.75">
      <c r="B55" s="228"/>
      <c r="C55" s="228"/>
      <c r="D55" s="238"/>
      <c r="E55" s="260"/>
      <c r="F55" s="454"/>
      <c r="G55" s="262"/>
      <c r="H55" s="217"/>
      <c r="I55" s="184"/>
      <c r="J55" s="184"/>
      <c r="K55" s="181"/>
      <c r="L55" s="181"/>
      <c r="M55" s="182"/>
      <c r="N55" s="184"/>
      <c r="O55" s="230"/>
      <c r="P55" s="230"/>
      <c r="Q55" s="230"/>
      <c r="R55" s="355"/>
      <c r="S55" s="181"/>
      <c r="T55" s="181"/>
      <c r="U55" s="182"/>
      <c r="V55" s="183"/>
      <c r="W55" s="121"/>
    </row>
    <row r="56" spans="2:23" ht="87" hidden="1" customHeight="1" x14ac:dyDescent="0.75">
      <c r="B56" s="159"/>
      <c r="C56" s="159"/>
      <c r="D56" s="159"/>
      <c r="E56" s="455"/>
      <c r="F56" s="455"/>
      <c r="G56" s="455"/>
      <c r="H56" s="161"/>
      <c r="I56" s="159"/>
      <c r="J56" s="159"/>
      <c r="K56" s="159"/>
      <c r="L56" s="159"/>
      <c r="M56" s="486"/>
      <c r="N56" s="132">
        <f>60%-(60%*40%)</f>
        <v>0.36</v>
      </c>
      <c r="O56" s="159"/>
      <c r="P56" s="132"/>
      <c r="Q56" s="132"/>
      <c r="R56" s="132"/>
      <c r="S56" s="159"/>
      <c r="T56" s="159"/>
      <c r="U56" s="159"/>
      <c r="V56" s="159"/>
      <c r="W56" s="121"/>
    </row>
    <row r="57" spans="2:23" ht="25.5" hidden="1" customHeight="1" x14ac:dyDescent="0.75">
      <c r="B57" s="159"/>
      <c r="C57" s="159"/>
      <c r="D57" s="63"/>
      <c r="E57" s="456"/>
      <c r="F57" s="457"/>
      <c r="G57" s="458"/>
      <c r="H57" s="56"/>
      <c r="I57" s="57"/>
      <c r="J57" s="58"/>
      <c r="K57" s="59"/>
      <c r="L57" s="59"/>
      <c r="M57" s="60"/>
      <c r="N57" s="132">
        <f>100%-(100%*40%)</f>
        <v>0.6</v>
      </c>
      <c r="O57" s="159"/>
      <c r="P57" s="159"/>
      <c r="Q57" s="159"/>
      <c r="R57" s="159"/>
      <c r="S57" s="59"/>
      <c r="T57" s="59"/>
      <c r="U57" s="60"/>
      <c r="V57" s="56"/>
      <c r="W57" s="121"/>
    </row>
    <row r="58" spans="2:23" ht="174.75" customHeight="1" x14ac:dyDescent="0.75">
      <c r="B58" s="228" t="s">
        <v>229</v>
      </c>
      <c r="C58" s="228" t="s">
        <v>38</v>
      </c>
      <c r="D58" s="238">
        <v>11</v>
      </c>
      <c r="E58" s="184" t="s">
        <v>220</v>
      </c>
      <c r="F58" s="184"/>
      <c r="G58" s="184"/>
      <c r="H58" s="216" t="s">
        <v>16</v>
      </c>
      <c r="I58" s="218" t="s">
        <v>223</v>
      </c>
      <c r="J58" s="218" t="s">
        <v>226</v>
      </c>
      <c r="K58" s="220">
        <v>1</v>
      </c>
      <c r="L58" s="220">
        <v>1</v>
      </c>
      <c r="M58" s="222" t="s">
        <v>42</v>
      </c>
      <c r="N58" s="218"/>
      <c r="O58" s="442"/>
      <c r="P58" s="230"/>
      <c r="Q58" s="230"/>
      <c r="R58" s="354"/>
      <c r="S58" s="220">
        <v>1</v>
      </c>
      <c r="T58" s="220">
        <v>1</v>
      </c>
      <c r="U58" s="222" t="s">
        <v>42</v>
      </c>
      <c r="V58" s="216" t="s">
        <v>14</v>
      </c>
      <c r="W58" s="121"/>
    </row>
    <row r="59" spans="2:23" ht="254.25" customHeight="1" x14ac:dyDescent="0.75">
      <c r="B59" s="228"/>
      <c r="C59" s="228"/>
      <c r="D59" s="238"/>
      <c r="E59" s="184"/>
      <c r="F59" s="184"/>
      <c r="G59" s="184"/>
      <c r="H59" s="217"/>
      <c r="I59" s="219"/>
      <c r="J59" s="219"/>
      <c r="K59" s="221"/>
      <c r="L59" s="221"/>
      <c r="M59" s="223"/>
      <c r="N59" s="219"/>
      <c r="O59" s="443"/>
      <c r="P59" s="230"/>
      <c r="Q59" s="230"/>
      <c r="R59" s="355"/>
      <c r="S59" s="221"/>
      <c r="T59" s="221"/>
      <c r="U59" s="223"/>
      <c r="V59" s="217"/>
      <c r="W59" s="121"/>
    </row>
    <row r="60" spans="2:23" ht="57" hidden="1" customHeight="1" x14ac:dyDescent="0.75">
      <c r="B60" s="159"/>
      <c r="C60" s="159"/>
      <c r="D60" s="159"/>
      <c r="E60" s="455"/>
      <c r="F60" s="455"/>
      <c r="G60" s="455"/>
      <c r="H60" s="161"/>
      <c r="I60" s="159"/>
      <c r="J60" s="159"/>
      <c r="K60" s="159"/>
      <c r="L60" s="159"/>
      <c r="M60" s="486"/>
      <c r="N60" s="132"/>
      <c r="O60" s="159"/>
      <c r="P60" s="159"/>
      <c r="Q60" s="159"/>
      <c r="R60" s="159"/>
      <c r="S60" s="159"/>
      <c r="T60" s="159"/>
      <c r="U60" s="159"/>
      <c r="V60" s="159"/>
    </row>
    <row r="61" spans="2:23" ht="0.75" customHeight="1" x14ac:dyDescent="0.75">
      <c r="B61" s="158"/>
      <c r="C61" s="158"/>
      <c r="D61" s="130"/>
      <c r="E61" s="82"/>
      <c r="F61" s="82"/>
      <c r="G61" s="82"/>
      <c r="H61" s="56"/>
      <c r="I61" s="57"/>
      <c r="J61" s="62"/>
      <c r="K61" s="59"/>
      <c r="L61" s="59"/>
      <c r="M61" s="60"/>
      <c r="N61" s="132">
        <f>80%-(80%*30%)</f>
        <v>0.56000000000000005</v>
      </c>
      <c r="O61" s="159"/>
      <c r="P61" s="62"/>
      <c r="Q61" s="62"/>
      <c r="R61" s="62"/>
      <c r="S61" s="59"/>
      <c r="T61" s="59"/>
      <c r="U61" s="60"/>
      <c r="V61" s="56"/>
    </row>
    <row r="62" spans="2:23" ht="297.75" customHeight="1" x14ac:dyDescent="0.7">
      <c r="B62" s="228" t="s">
        <v>248</v>
      </c>
      <c r="C62" s="228" t="s">
        <v>186</v>
      </c>
      <c r="D62" s="229">
        <v>12</v>
      </c>
      <c r="E62" s="184" t="s">
        <v>234</v>
      </c>
      <c r="F62" s="184"/>
      <c r="G62" s="184"/>
      <c r="H62" s="216" t="s">
        <v>16</v>
      </c>
      <c r="I62" s="218" t="s">
        <v>238</v>
      </c>
      <c r="J62" s="218" t="s">
        <v>241</v>
      </c>
      <c r="K62" s="220">
        <v>0.8</v>
      </c>
      <c r="L62" s="220">
        <v>1</v>
      </c>
      <c r="M62" s="222" t="s">
        <v>42</v>
      </c>
      <c r="N62" s="218" t="s">
        <v>244</v>
      </c>
      <c r="O62" s="442"/>
      <c r="P62" s="224"/>
      <c r="Q62" s="224"/>
      <c r="R62" s="224"/>
      <c r="S62" s="220">
        <v>0.56000000000000005</v>
      </c>
      <c r="T62" s="220">
        <v>1</v>
      </c>
      <c r="U62" s="222" t="s">
        <v>42</v>
      </c>
      <c r="V62" s="216" t="s">
        <v>14</v>
      </c>
    </row>
    <row r="63" spans="2:23" ht="111.75" customHeight="1" x14ac:dyDescent="0.7">
      <c r="B63" s="228"/>
      <c r="C63" s="228"/>
      <c r="D63" s="229"/>
      <c r="E63" s="184"/>
      <c r="F63" s="184"/>
      <c r="G63" s="184"/>
      <c r="H63" s="217"/>
      <c r="I63" s="219"/>
      <c r="J63" s="219"/>
      <c r="K63" s="221"/>
      <c r="L63" s="221"/>
      <c r="M63" s="223"/>
      <c r="N63" s="219"/>
      <c r="O63" s="443"/>
      <c r="P63" s="225"/>
      <c r="Q63" s="225"/>
      <c r="R63" s="225"/>
      <c r="S63" s="221"/>
      <c r="T63" s="221"/>
      <c r="U63" s="223"/>
      <c r="V63" s="217"/>
    </row>
    <row r="64" spans="2:23" ht="0.75" customHeight="1" x14ac:dyDescent="0.75">
      <c r="B64" s="158"/>
      <c r="C64" s="158"/>
      <c r="D64" s="130"/>
      <c r="E64" s="82"/>
      <c r="F64" s="82"/>
      <c r="G64" s="82"/>
      <c r="H64" s="56"/>
      <c r="I64" s="62"/>
      <c r="J64" s="62"/>
      <c r="K64" s="59"/>
      <c r="L64" s="59"/>
      <c r="M64" s="60"/>
      <c r="N64" s="132">
        <f>80%-(80%*30%)</f>
        <v>0.56000000000000005</v>
      </c>
      <c r="O64" s="159"/>
      <c r="P64" s="58"/>
      <c r="Q64" s="58"/>
      <c r="R64" s="58"/>
      <c r="S64" s="59"/>
      <c r="T64" s="59"/>
      <c r="U64" s="60"/>
      <c r="V64" s="56"/>
    </row>
    <row r="65" spans="2:22" ht="0.75" customHeight="1" x14ac:dyDescent="0.75">
      <c r="B65" s="162"/>
      <c r="C65" s="162"/>
      <c r="D65" s="31"/>
      <c r="E65" s="165"/>
      <c r="F65" s="166"/>
      <c r="G65" s="167"/>
      <c r="H65" s="114"/>
      <c r="I65" s="106"/>
      <c r="J65" s="106"/>
      <c r="K65" s="101"/>
      <c r="L65" s="101"/>
      <c r="M65" s="487"/>
      <c r="N65" s="133">
        <f>80%-(80%*30%)</f>
        <v>0.56000000000000005</v>
      </c>
      <c r="O65" s="172"/>
      <c r="P65" s="133">
        <f>56%-(56%*30%)</f>
        <v>0.39200000000000002</v>
      </c>
      <c r="Q65" s="132">
        <f>39%-(39%*30%)</f>
        <v>0.27300000000000002</v>
      </c>
      <c r="R65" s="132">
        <f>27%-(27%*30%)</f>
        <v>0.189</v>
      </c>
      <c r="S65" s="164"/>
      <c r="T65" s="164"/>
      <c r="U65" s="467"/>
      <c r="V65" s="170"/>
    </row>
    <row r="66" spans="2:22" ht="0.75" hidden="1" customHeight="1" x14ac:dyDescent="0.75">
      <c r="B66" s="162"/>
      <c r="C66" s="162"/>
      <c r="D66" s="102"/>
      <c r="E66" s="165"/>
      <c r="F66" s="166"/>
      <c r="G66" s="167"/>
      <c r="H66" s="169"/>
      <c r="I66" s="106"/>
      <c r="J66" s="106"/>
      <c r="K66" s="101"/>
      <c r="L66" s="101"/>
      <c r="M66" s="488"/>
      <c r="N66" s="133">
        <f>80%-(80%*30%)</f>
        <v>0.56000000000000005</v>
      </c>
      <c r="O66" s="172"/>
      <c r="P66" s="133">
        <f>56%-(56%*30%)</f>
        <v>0.39200000000000002</v>
      </c>
      <c r="Q66" s="106"/>
      <c r="R66" s="106"/>
      <c r="S66" s="100"/>
      <c r="T66" s="100"/>
      <c r="U66" s="468"/>
      <c r="V66" s="168"/>
    </row>
    <row r="67" spans="2:22" ht="45.75" customHeight="1" x14ac:dyDescent="0.7">
      <c r="B67" s="185" t="s">
        <v>268</v>
      </c>
      <c r="C67" s="185" t="s">
        <v>269</v>
      </c>
      <c r="D67" s="209">
        <v>13</v>
      </c>
      <c r="E67" s="203" t="s">
        <v>251</v>
      </c>
      <c r="F67" s="203"/>
      <c r="G67" s="203"/>
      <c r="H67" s="196" t="s">
        <v>16</v>
      </c>
      <c r="I67" s="203" t="s">
        <v>255</v>
      </c>
      <c r="J67" s="203" t="s">
        <v>258</v>
      </c>
      <c r="K67" s="197">
        <v>0.6</v>
      </c>
      <c r="L67" s="197">
        <v>0.8</v>
      </c>
      <c r="M67" s="548" t="s">
        <v>19</v>
      </c>
      <c r="N67" s="203" t="s">
        <v>271</v>
      </c>
      <c r="O67" s="186"/>
      <c r="P67" s="203"/>
      <c r="Q67" s="204"/>
      <c r="R67" s="204"/>
      <c r="S67" s="197">
        <f>60%-(60%*40%)</f>
        <v>0.36</v>
      </c>
      <c r="T67" s="197">
        <v>0.8</v>
      </c>
      <c r="U67" s="466" t="s">
        <v>19</v>
      </c>
      <c r="V67" s="196" t="s">
        <v>14</v>
      </c>
    </row>
    <row r="68" spans="2:22" ht="45.75" customHeight="1" x14ac:dyDescent="0.7">
      <c r="B68" s="185"/>
      <c r="C68" s="185"/>
      <c r="D68" s="209"/>
      <c r="E68" s="203"/>
      <c r="F68" s="203"/>
      <c r="G68" s="203"/>
      <c r="H68" s="196"/>
      <c r="I68" s="203"/>
      <c r="J68" s="203"/>
      <c r="K68" s="197"/>
      <c r="L68" s="197"/>
      <c r="M68" s="548"/>
      <c r="N68" s="203"/>
      <c r="O68" s="186"/>
      <c r="P68" s="203"/>
      <c r="Q68" s="204"/>
      <c r="R68" s="204"/>
      <c r="S68" s="197"/>
      <c r="T68" s="197"/>
      <c r="U68" s="466"/>
      <c r="V68" s="196"/>
    </row>
    <row r="69" spans="2:22" ht="246.75" customHeight="1" x14ac:dyDescent="0.7">
      <c r="B69" s="185"/>
      <c r="C69" s="185"/>
      <c r="D69" s="209"/>
      <c r="E69" s="203"/>
      <c r="F69" s="203"/>
      <c r="G69" s="203"/>
      <c r="H69" s="196"/>
      <c r="I69" s="203"/>
      <c r="J69" s="203"/>
      <c r="K69" s="197"/>
      <c r="L69" s="197"/>
      <c r="M69" s="548"/>
      <c r="N69" s="203"/>
      <c r="O69" s="186"/>
      <c r="P69" s="203"/>
      <c r="Q69" s="204"/>
      <c r="R69" s="204"/>
      <c r="S69" s="197"/>
      <c r="T69" s="197"/>
      <c r="U69" s="466"/>
      <c r="V69" s="196"/>
    </row>
    <row r="70" spans="2:22" ht="159" customHeight="1" x14ac:dyDescent="0.7">
      <c r="B70" s="185"/>
      <c r="C70" s="185"/>
      <c r="D70" s="209"/>
      <c r="E70" s="203"/>
      <c r="F70" s="203"/>
      <c r="G70" s="203"/>
      <c r="H70" s="196"/>
      <c r="I70" s="203"/>
      <c r="J70" s="203"/>
      <c r="K70" s="197"/>
      <c r="L70" s="197"/>
      <c r="M70" s="548"/>
      <c r="N70" s="203"/>
      <c r="O70" s="186"/>
      <c r="P70" s="203"/>
      <c r="Q70" s="204"/>
      <c r="R70" s="145"/>
      <c r="S70" s="197"/>
      <c r="T70" s="197"/>
      <c r="U70" s="466"/>
      <c r="V70" s="196"/>
    </row>
    <row r="71" spans="2:22" ht="51" hidden="1" x14ac:dyDescent="0.7">
      <c r="B71" s="131"/>
      <c r="C71" s="131"/>
      <c r="D71" s="131"/>
      <c r="E71" s="459"/>
      <c r="F71" s="459"/>
      <c r="G71" s="459"/>
      <c r="H71" s="115"/>
      <c r="I71" s="131"/>
      <c r="J71" s="131"/>
      <c r="K71" s="131"/>
      <c r="L71" s="131"/>
      <c r="M71" s="489"/>
      <c r="N71" s="133">
        <f>60%-(60%*40%)</f>
        <v>0.36</v>
      </c>
      <c r="O71" s="131"/>
      <c r="P71" s="131"/>
      <c r="Q71" s="131"/>
      <c r="R71" s="131"/>
      <c r="S71" s="131"/>
      <c r="T71" s="131"/>
      <c r="U71" s="131"/>
      <c r="V71" s="131"/>
    </row>
    <row r="72" spans="2:22" ht="48" hidden="1" customHeight="1" x14ac:dyDescent="0.7">
      <c r="B72" s="131"/>
      <c r="C72" s="131"/>
      <c r="D72" s="131"/>
      <c r="E72" s="131"/>
      <c r="F72" s="131"/>
      <c r="G72" s="131"/>
      <c r="H72" s="131"/>
      <c r="I72" s="131"/>
      <c r="J72" s="131"/>
      <c r="K72" s="131"/>
      <c r="L72" s="131"/>
      <c r="M72" s="131"/>
      <c r="N72" s="133">
        <f>20%-(20%*40%)</f>
        <v>0.12</v>
      </c>
      <c r="O72" s="131"/>
      <c r="P72" s="133">
        <f>12%-(12%*40%)</f>
        <v>7.1999999999999995E-2</v>
      </c>
      <c r="Q72" s="131"/>
      <c r="R72" s="131"/>
      <c r="S72" s="131"/>
      <c r="T72" s="131"/>
      <c r="U72" s="131"/>
      <c r="V72" s="131"/>
    </row>
  </sheetData>
  <mergeCells count="262">
    <mergeCell ref="G1:P4"/>
    <mergeCell ref="R67:R69"/>
    <mergeCell ref="S67:S70"/>
    <mergeCell ref="T67:T70"/>
    <mergeCell ref="U67:U70"/>
    <mergeCell ref="V67:V70"/>
    <mergeCell ref="L67:L70"/>
    <mergeCell ref="M67:M70"/>
    <mergeCell ref="N67:N70"/>
    <mergeCell ref="O67:O70"/>
    <mergeCell ref="P67:P70"/>
    <mergeCell ref="Q67:Q70"/>
    <mergeCell ref="B67:B70"/>
    <mergeCell ref="C67:C70"/>
    <mergeCell ref="D67:D70"/>
    <mergeCell ref="E67:G70"/>
    <mergeCell ref="H67:H70"/>
    <mergeCell ref="I67:I70"/>
    <mergeCell ref="J67:J70"/>
    <mergeCell ref="K67:K70"/>
    <mergeCell ref="U62:U63"/>
    <mergeCell ref="V62:V63"/>
    <mergeCell ref="O62:O63"/>
    <mergeCell ref="P62:P63"/>
    <mergeCell ref="Q62:Q63"/>
    <mergeCell ref="R62:R63"/>
    <mergeCell ref="S62:S63"/>
    <mergeCell ref="T62:T63"/>
    <mergeCell ref="I62:I63"/>
    <mergeCell ref="J62:J63"/>
    <mergeCell ref="K62:K63"/>
    <mergeCell ref="L62:L63"/>
    <mergeCell ref="M62:M63"/>
    <mergeCell ref="N62:N63"/>
    <mergeCell ref="B62:B63"/>
    <mergeCell ref="C62:C63"/>
    <mergeCell ref="D62:D63"/>
    <mergeCell ref="E62:G63"/>
    <mergeCell ref="H62:H63"/>
    <mergeCell ref="U58:U59"/>
    <mergeCell ref="V58:V59"/>
    <mergeCell ref="O58:O59"/>
    <mergeCell ref="P58:P59"/>
    <mergeCell ref="Q58:Q59"/>
    <mergeCell ref="R58:R59"/>
    <mergeCell ref="S58:S59"/>
    <mergeCell ref="T58:T59"/>
    <mergeCell ref="I58:I59"/>
    <mergeCell ref="J58:J59"/>
    <mergeCell ref="K58:K59"/>
    <mergeCell ref="L58:L59"/>
    <mergeCell ref="M58:M59"/>
    <mergeCell ref="N58:N59"/>
    <mergeCell ref="E57:G57"/>
    <mergeCell ref="B58:B59"/>
    <mergeCell ref="C58:C59"/>
    <mergeCell ref="D58:D59"/>
    <mergeCell ref="E58:G59"/>
    <mergeCell ref="H58:H59"/>
    <mergeCell ref="V54:V55"/>
    <mergeCell ref="P54:P55"/>
    <mergeCell ref="Q54:Q55"/>
    <mergeCell ref="R54:R55"/>
    <mergeCell ref="S54:S55"/>
    <mergeCell ref="T54:T55"/>
    <mergeCell ref="U54:U55"/>
    <mergeCell ref="J54:J55"/>
    <mergeCell ref="K54:K55"/>
    <mergeCell ref="L54:L55"/>
    <mergeCell ref="M54:M55"/>
    <mergeCell ref="N54:N55"/>
    <mergeCell ref="O54:O55"/>
    <mergeCell ref="B54:B55"/>
    <mergeCell ref="C54:C55"/>
    <mergeCell ref="D54:D55"/>
    <mergeCell ref="E54:G55"/>
    <mergeCell ref="H54:H55"/>
    <mergeCell ref="I54:I55"/>
    <mergeCell ref="U50:U51"/>
    <mergeCell ref="V50:V51"/>
    <mergeCell ref="O50:O51"/>
    <mergeCell ref="P50:P51"/>
    <mergeCell ref="Q50:Q51"/>
    <mergeCell ref="R50:R51"/>
    <mergeCell ref="S50:S51"/>
    <mergeCell ref="T50:T51"/>
    <mergeCell ref="I50:I51"/>
    <mergeCell ref="J50:J51"/>
    <mergeCell ref="K50:K51"/>
    <mergeCell ref="L50:L51"/>
    <mergeCell ref="M50:M51"/>
    <mergeCell ref="N50:N51"/>
    <mergeCell ref="B50:B51"/>
    <mergeCell ref="C50:C51"/>
    <mergeCell ref="D50:D51"/>
    <mergeCell ref="E50:G51"/>
    <mergeCell ref="H50:H51"/>
    <mergeCell ref="S44:S46"/>
    <mergeCell ref="T44:T46"/>
    <mergeCell ref="U44:U46"/>
    <mergeCell ref="V44:V46"/>
    <mergeCell ref="K44:K46"/>
    <mergeCell ref="L44:L46"/>
    <mergeCell ref="M44:M46"/>
    <mergeCell ref="N44:N46"/>
    <mergeCell ref="O44:O46"/>
    <mergeCell ref="P44:P46"/>
    <mergeCell ref="B44:B46"/>
    <mergeCell ref="C44:C46"/>
    <mergeCell ref="D44:D46"/>
    <mergeCell ref="E44:G46"/>
    <mergeCell ref="H44:H46"/>
    <mergeCell ref="I44:I46"/>
    <mergeCell ref="J44:J46"/>
    <mergeCell ref="E42:G42"/>
    <mergeCell ref="U38:U40"/>
    <mergeCell ref="V38:V40"/>
    <mergeCell ref="M38:M40"/>
    <mergeCell ref="N38:N40"/>
    <mergeCell ref="O38:O40"/>
    <mergeCell ref="P38:P40"/>
    <mergeCell ref="S38:S40"/>
    <mergeCell ref="T38:T40"/>
    <mergeCell ref="B38:B41"/>
    <mergeCell ref="C38:C41"/>
    <mergeCell ref="D38:D40"/>
    <mergeCell ref="E38:G40"/>
    <mergeCell ref="H38:H40"/>
    <mergeCell ref="I38:I40"/>
    <mergeCell ref="J38:J40"/>
    <mergeCell ref="K38:K40"/>
    <mergeCell ref="L38:L40"/>
    <mergeCell ref="T34:T36"/>
    <mergeCell ref="U34:U36"/>
    <mergeCell ref="V34:V36"/>
    <mergeCell ref="L34:L36"/>
    <mergeCell ref="M34:M36"/>
    <mergeCell ref="N34:N36"/>
    <mergeCell ref="O34:O36"/>
    <mergeCell ref="P34:P36"/>
    <mergeCell ref="S34:S36"/>
    <mergeCell ref="B34:B36"/>
    <mergeCell ref="C34:C36"/>
    <mergeCell ref="D34:D36"/>
    <mergeCell ref="E34:G36"/>
    <mergeCell ref="H34:H36"/>
    <mergeCell ref="I34:I36"/>
    <mergeCell ref="J34:J36"/>
    <mergeCell ref="K34:K36"/>
    <mergeCell ref="P31:P32"/>
    <mergeCell ref="S31:S32"/>
    <mergeCell ref="T31:T32"/>
    <mergeCell ref="U31:U32"/>
    <mergeCell ref="V31:V32"/>
    <mergeCell ref="J31:J32"/>
    <mergeCell ref="K31:K32"/>
    <mergeCell ref="L31:L32"/>
    <mergeCell ref="M31:M32"/>
    <mergeCell ref="N31:N32"/>
    <mergeCell ref="O31:O32"/>
    <mergeCell ref="B31:B32"/>
    <mergeCell ref="C31:C32"/>
    <mergeCell ref="D31:D32"/>
    <mergeCell ref="E31:G32"/>
    <mergeCell ref="H31:H32"/>
    <mergeCell ref="I31:I32"/>
    <mergeCell ref="Q26:Q28"/>
    <mergeCell ref="S26:S28"/>
    <mergeCell ref="T26:T28"/>
    <mergeCell ref="U26:U28"/>
    <mergeCell ref="V26:V28"/>
    <mergeCell ref="K26:K28"/>
    <mergeCell ref="L26:L28"/>
    <mergeCell ref="M26:M28"/>
    <mergeCell ref="N26:N28"/>
    <mergeCell ref="O26:O28"/>
    <mergeCell ref="P26:P28"/>
    <mergeCell ref="B26:B28"/>
    <mergeCell ref="C26:C28"/>
    <mergeCell ref="D26:D28"/>
    <mergeCell ref="E26:G28"/>
    <mergeCell ref="H26:H28"/>
    <mergeCell ref="I26:I28"/>
    <mergeCell ref="J26:J28"/>
    <mergeCell ref="P20:P22"/>
    <mergeCell ref="Q20:Q22"/>
    <mergeCell ref="S20:S22"/>
    <mergeCell ref="T20:T22"/>
    <mergeCell ref="U20:U22"/>
    <mergeCell ref="V20:V22"/>
    <mergeCell ref="J20:J22"/>
    <mergeCell ref="K20:K22"/>
    <mergeCell ref="L20:L22"/>
    <mergeCell ref="M20:M22"/>
    <mergeCell ref="N20:N22"/>
    <mergeCell ref="O20:O22"/>
    <mergeCell ref="B20:B22"/>
    <mergeCell ref="C20:C22"/>
    <mergeCell ref="D20:D22"/>
    <mergeCell ref="E20:G22"/>
    <mergeCell ref="H20:H22"/>
    <mergeCell ref="I20:I22"/>
    <mergeCell ref="E18:G18"/>
    <mergeCell ref="P15:P16"/>
    <mergeCell ref="S15:S16"/>
    <mergeCell ref="T15:T16"/>
    <mergeCell ref="U15:U16"/>
    <mergeCell ref="V15:V16"/>
    <mergeCell ref="J15:J16"/>
    <mergeCell ref="K15:K16"/>
    <mergeCell ref="L15:L16"/>
    <mergeCell ref="M15:M16"/>
    <mergeCell ref="N15:N16"/>
    <mergeCell ref="O15:O16"/>
    <mergeCell ref="B15:B16"/>
    <mergeCell ref="C15:C16"/>
    <mergeCell ref="D15:D16"/>
    <mergeCell ref="E15:G16"/>
    <mergeCell ref="H15:H16"/>
    <mergeCell ref="I15:I16"/>
    <mergeCell ref="V11:V12"/>
    <mergeCell ref="O11:O12"/>
    <mergeCell ref="P11:P12"/>
    <mergeCell ref="Q11:Q12"/>
    <mergeCell ref="S11:S12"/>
    <mergeCell ref="T11:T12"/>
    <mergeCell ref="U11:U12"/>
    <mergeCell ref="I11:I12"/>
    <mergeCell ref="J11:J12"/>
    <mergeCell ref="K11:K12"/>
    <mergeCell ref="L11:L12"/>
    <mergeCell ref="M11:M12"/>
    <mergeCell ref="N11:N12"/>
    <mergeCell ref="B11:B12"/>
    <mergeCell ref="C11:C12"/>
    <mergeCell ref="D11:D12"/>
    <mergeCell ref="E11:G12"/>
    <mergeCell ref="H11:H12"/>
    <mergeCell ref="S8:T8"/>
    <mergeCell ref="U8:U9"/>
    <mergeCell ref="V8:V9"/>
    <mergeCell ref="M8:M9"/>
    <mergeCell ref="N8:N9"/>
    <mergeCell ref="O8:O9"/>
    <mergeCell ref="P8:P9"/>
    <mergeCell ref="Q8:Q9"/>
    <mergeCell ref="R8:R9"/>
    <mergeCell ref="E6:G6"/>
    <mergeCell ref="H6:V6"/>
    <mergeCell ref="B8:B9"/>
    <mergeCell ref="C8:C9"/>
    <mergeCell ref="D8:D9"/>
    <mergeCell ref="E8:G9"/>
    <mergeCell ref="H8:H9"/>
    <mergeCell ref="I8:I9"/>
    <mergeCell ref="J8:J9"/>
    <mergeCell ref="K8:L8"/>
    <mergeCell ref="B1:F4"/>
    <mergeCell ref="R1:V1"/>
    <mergeCell ref="R2:V2"/>
    <mergeCell ref="R3:V3"/>
    <mergeCell ref="R4:V4"/>
  </mergeCells>
  <conditionalFormatting sqref="M11">
    <cfRule type="containsText" dxfId="99" priority="325" operator="containsText" text="BAJA">
      <formula>NOT(ISERROR(SEARCH("BAJA",M11)))</formula>
    </cfRule>
    <cfRule type="containsText" dxfId="98" priority="326" operator="containsText" text="MODERADA">
      <formula>NOT(ISERROR(SEARCH("MODERADA",M11)))</formula>
    </cfRule>
    <cfRule type="containsText" dxfId="97" priority="327" operator="containsText" text="ALTA">
      <formula>NOT(ISERROR(SEARCH("ALTA",M11)))</formula>
    </cfRule>
    <cfRule type="containsText" dxfId="96" priority="328" operator="containsText" text="EXTREMA">
      <formula>NOT(ISERROR(SEARCH("EXTREMA",M11)))</formula>
    </cfRule>
  </conditionalFormatting>
  <conditionalFormatting sqref="M15">
    <cfRule type="containsText" dxfId="95" priority="297" operator="containsText" text="BAJA">
      <formula>NOT(ISERROR(SEARCH("BAJA",M15)))</formula>
    </cfRule>
    <cfRule type="containsText" dxfId="94" priority="298" operator="containsText" text="MODERADA">
      <formula>NOT(ISERROR(SEARCH("MODERADA",M15)))</formula>
    </cfRule>
    <cfRule type="containsText" dxfId="93" priority="299" operator="containsText" text="ALTA">
      <formula>NOT(ISERROR(SEARCH("ALTA",M15)))</formula>
    </cfRule>
    <cfRule type="containsText" dxfId="92" priority="300" operator="containsText" text="EXTREMA">
      <formula>NOT(ISERROR(SEARCH("EXTREMA",M15)))</formula>
    </cfRule>
  </conditionalFormatting>
  <conditionalFormatting sqref="M20 U65:U68">
    <cfRule type="containsText" dxfId="91" priority="269" operator="containsText" text="BAJO">
      <formula>NOT(ISERROR(SEARCH("BAJO",M20)))</formula>
    </cfRule>
    <cfRule type="containsText" dxfId="90" priority="270" operator="containsText" text="MODERADO">
      <formula>NOT(ISERROR(SEARCH("MODERADO",M20)))</formula>
    </cfRule>
    <cfRule type="containsText" dxfId="89" priority="271" operator="containsText" text="ALTO">
      <formula>NOT(ISERROR(SEARCH("ALTO",M20)))</formula>
    </cfRule>
    <cfRule type="containsText" dxfId="88" priority="272" operator="containsText" text="EXTREMO">
      <formula>NOT(ISERROR(SEARCH("EXTREMO",M20)))</formula>
    </cfRule>
  </conditionalFormatting>
  <conditionalFormatting sqref="M26:M27">
    <cfRule type="containsText" dxfId="87" priority="245" operator="containsText" text="BAJA">
      <formula>NOT(ISERROR(SEARCH("BAJA",M26)))</formula>
    </cfRule>
    <cfRule type="containsText" dxfId="86" priority="246" operator="containsText" text="MODERADA">
      <formula>NOT(ISERROR(SEARCH("MODERADA",M26)))</formula>
    </cfRule>
    <cfRule type="containsText" dxfId="85" priority="247" operator="containsText" text="ALTA">
      <formula>NOT(ISERROR(SEARCH("ALTA",M26)))</formula>
    </cfRule>
    <cfRule type="containsText" dxfId="84" priority="248" operator="containsText" text="EXTREMA">
      <formula>NOT(ISERROR(SEARCH("EXTREMA",M26)))</formula>
    </cfRule>
  </conditionalFormatting>
  <conditionalFormatting sqref="M31">
    <cfRule type="containsText" dxfId="83" priority="353" operator="containsText" text="BAJA">
      <formula>NOT(ISERROR(SEARCH("BAJA",M31)))</formula>
    </cfRule>
    <cfRule type="containsText" dxfId="82" priority="354" operator="containsText" text="MODERADA">
      <formula>NOT(ISERROR(SEARCH("MODERADA",M31)))</formula>
    </cfRule>
    <cfRule type="containsText" dxfId="81" priority="355" operator="containsText" text="ALTA">
      <formula>NOT(ISERROR(SEARCH("ALTA",M31)))</formula>
    </cfRule>
    <cfRule type="containsText" dxfId="80" priority="356" operator="containsText" text="EXTREMA">
      <formula>NOT(ISERROR(SEARCH("EXTREMA",M31)))</formula>
    </cfRule>
  </conditionalFormatting>
  <conditionalFormatting sqref="M34:M35">
    <cfRule type="containsText" dxfId="79" priority="201" operator="containsText" text="BAJA">
      <formula>NOT(ISERROR(SEARCH("BAJA",M34)))</formula>
    </cfRule>
    <cfRule type="containsText" dxfId="78" priority="202" operator="containsText" text="MODERADA">
      <formula>NOT(ISERROR(SEARCH("MODERADA",M34)))</formula>
    </cfRule>
    <cfRule type="containsText" dxfId="77" priority="203" operator="containsText" text="ALTA">
      <formula>NOT(ISERROR(SEARCH("ALTA",M34)))</formula>
    </cfRule>
    <cfRule type="containsText" dxfId="76" priority="204" operator="containsText" text="EXTREMA">
      <formula>NOT(ISERROR(SEARCH("EXTREMA",M34)))</formula>
    </cfRule>
  </conditionalFormatting>
  <conditionalFormatting sqref="M38:M39">
    <cfRule type="containsText" dxfId="75" priority="165" operator="containsText" text="BAJA">
      <formula>NOT(ISERROR(SEARCH("BAJA",M38)))</formula>
    </cfRule>
    <cfRule type="containsText" dxfId="74" priority="166" operator="containsText" text="MODERADA">
      <formula>NOT(ISERROR(SEARCH("MODERADA",M38)))</formula>
    </cfRule>
    <cfRule type="containsText" dxfId="73" priority="167" operator="containsText" text="ALTA">
      <formula>NOT(ISERROR(SEARCH("ALTA",M38)))</formula>
    </cfRule>
    <cfRule type="containsText" dxfId="72" priority="168" operator="containsText" text="EXTREMA">
      <formula>NOT(ISERROR(SEARCH("EXTREMA",M38)))</formula>
    </cfRule>
  </conditionalFormatting>
  <conditionalFormatting sqref="M44:M45">
    <cfRule type="containsText" dxfId="71" priority="149" operator="containsText" text="BAJA">
      <formula>NOT(ISERROR(SEARCH("BAJA",M44)))</formula>
    </cfRule>
    <cfRule type="containsText" dxfId="70" priority="150" operator="containsText" text="MODERADA">
      <formula>NOT(ISERROR(SEARCH("MODERADA",M44)))</formula>
    </cfRule>
    <cfRule type="containsText" dxfId="69" priority="151" operator="containsText" text="ALTA">
      <formula>NOT(ISERROR(SEARCH("ALTA",M44)))</formula>
    </cfRule>
    <cfRule type="containsText" dxfId="68" priority="152" operator="containsText" text="EXTREMA">
      <formula>NOT(ISERROR(SEARCH("EXTREMA",M44)))</formula>
    </cfRule>
  </conditionalFormatting>
  <conditionalFormatting sqref="M50">
    <cfRule type="containsText" dxfId="67" priority="129" operator="containsText" text="BAJA">
      <formula>NOT(ISERROR(SEARCH("BAJA",M50)))</formula>
    </cfRule>
    <cfRule type="containsText" dxfId="66" priority="130" operator="containsText" text="MODERADA">
      <formula>NOT(ISERROR(SEARCH("MODERADA",M50)))</formula>
    </cfRule>
    <cfRule type="containsText" dxfId="65" priority="131" operator="containsText" text="ALTA">
      <formula>NOT(ISERROR(SEARCH("ALTA",M50)))</formula>
    </cfRule>
    <cfRule type="containsText" dxfId="64" priority="132" operator="containsText" text="EXTREMA">
      <formula>NOT(ISERROR(SEARCH("EXTREMA",M50)))</formula>
    </cfRule>
  </conditionalFormatting>
  <conditionalFormatting sqref="M54">
    <cfRule type="containsText" dxfId="63" priority="117" operator="containsText" text="BAJA">
      <formula>NOT(ISERROR(SEARCH("BAJA",M54)))</formula>
    </cfRule>
    <cfRule type="containsText" dxfId="62" priority="118" operator="containsText" text="MODERADA">
      <formula>NOT(ISERROR(SEARCH("MODERADA",M54)))</formula>
    </cfRule>
    <cfRule type="containsText" dxfId="61" priority="119" operator="containsText" text="ALTA">
      <formula>NOT(ISERROR(SEARCH("ALTA",M54)))</formula>
    </cfRule>
    <cfRule type="containsText" dxfId="60" priority="120" operator="containsText" text="EXTREMA">
      <formula>NOT(ISERROR(SEARCH("EXTREMA",M54)))</formula>
    </cfRule>
  </conditionalFormatting>
  <conditionalFormatting sqref="M58">
    <cfRule type="containsText" dxfId="59" priority="77" operator="containsText" text="BAJA">
      <formula>NOT(ISERROR(SEARCH("BAJA",M58)))</formula>
    </cfRule>
    <cfRule type="containsText" dxfId="58" priority="78" operator="containsText" text="MODERADA">
      <formula>NOT(ISERROR(SEARCH("MODERADA",M58)))</formula>
    </cfRule>
    <cfRule type="containsText" dxfId="57" priority="79" operator="containsText" text="ALTA">
      <formula>NOT(ISERROR(SEARCH("ALTA",M58)))</formula>
    </cfRule>
    <cfRule type="containsText" dxfId="56" priority="80" operator="containsText" text="EXTREMA">
      <formula>NOT(ISERROR(SEARCH("EXTREMA",M58)))</formula>
    </cfRule>
  </conditionalFormatting>
  <conditionalFormatting sqref="M62">
    <cfRule type="containsText" dxfId="55" priority="53" operator="containsText" text="BAJA">
      <formula>NOT(ISERROR(SEARCH("BAJA",M62)))</formula>
    </cfRule>
    <cfRule type="containsText" dxfId="54" priority="54" operator="containsText" text="MODERADA">
      <formula>NOT(ISERROR(SEARCH("MODERADA",M62)))</formula>
    </cfRule>
    <cfRule type="containsText" dxfId="53" priority="55" operator="containsText" text="ALTA">
      <formula>NOT(ISERROR(SEARCH("ALTA",M62)))</formula>
    </cfRule>
    <cfRule type="containsText" dxfId="52" priority="56" operator="containsText" text="EXTREMA">
      <formula>NOT(ISERROR(SEARCH("EXTREMA",M62)))</formula>
    </cfRule>
  </conditionalFormatting>
  <conditionalFormatting sqref="M66">
    <cfRule type="containsText" dxfId="51" priority="333" operator="containsText" text="BAJO">
      <formula>NOT(ISERROR(SEARCH("BAJO",M66)))</formula>
    </cfRule>
  </conditionalFormatting>
  <conditionalFormatting sqref="M66">
    <cfRule type="containsText" dxfId="50" priority="334" operator="containsText" text="MODERADO">
      <formula>NOT(ISERROR(SEARCH("MODERADO",M66)))</formula>
    </cfRule>
    <cfRule type="containsText" dxfId="49" priority="335" operator="containsText" text="ALTO">
      <formula>NOT(ISERROR(SEARCH("ALTO",M66)))</formula>
    </cfRule>
    <cfRule type="containsText" dxfId="48" priority="336" operator="containsText" text="EXTREMO">
      <formula>NOT(ISERROR(SEARCH("EXTREMO",M66)))</formula>
    </cfRule>
  </conditionalFormatting>
  <conditionalFormatting sqref="U11">
    <cfRule type="containsText" dxfId="47" priority="317" operator="containsText" text="BAJA">
      <formula>NOT(ISERROR(SEARCH("BAJA",U11)))</formula>
    </cfRule>
    <cfRule type="containsText" dxfId="46" priority="318" operator="containsText" text="MODERADA">
      <formula>NOT(ISERROR(SEARCH("MODERADA",U11)))</formula>
    </cfRule>
    <cfRule type="containsText" dxfId="45" priority="319" operator="containsText" text="ALTA">
      <formula>NOT(ISERROR(SEARCH("ALTA",U11)))</formula>
    </cfRule>
    <cfRule type="containsText" dxfId="44" priority="320" operator="containsText" text="EXTREMA">
      <formula>NOT(ISERROR(SEARCH("EXTREMA",U11)))</formula>
    </cfRule>
  </conditionalFormatting>
  <conditionalFormatting sqref="U15">
    <cfRule type="containsText" dxfId="43" priority="289" operator="containsText" text="BAJA">
      <formula>NOT(ISERROR(SEARCH("BAJA",U15)))</formula>
    </cfRule>
    <cfRule type="containsText" dxfId="42" priority="290" operator="containsText" text="MODERADA">
      <formula>NOT(ISERROR(SEARCH("MODERADA",U15)))</formula>
    </cfRule>
    <cfRule type="containsText" dxfId="41" priority="291" operator="containsText" text="ALTA">
      <formula>NOT(ISERROR(SEARCH("ALTA",U15)))</formula>
    </cfRule>
    <cfRule type="containsText" dxfId="40" priority="292" operator="containsText" text="EXTREMA">
      <formula>NOT(ISERROR(SEARCH("EXTREMA",U15)))</formula>
    </cfRule>
  </conditionalFormatting>
  <conditionalFormatting sqref="U20">
    <cfRule type="containsText" dxfId="39" priority="261" operator="containsText" text="BAJO">
      <formula>NOT(ISERROR(SEARCH("BAJO",U20)))</formula>
    </cfRule>
    <cfRule type="containsText" dxfId="38" priority="262" operator="containsText" text="MODERADO">
      <formula>NOT(ISERROR(SEARCH("MODERADO",U20)))</formula>
    </cfRule>
    <cfRule type="containsText" dxfId="37" priority="263" operator="containsText" text="ALTO">
      <formula>NOT(ISERROR(SEARCH("ALTO",U20)))</formula>
    </cfRule>
    <cfRule type="containsText" dxfId="36" priority="264" operator="containsText" text="EXTREMO">
      <formula>NOT(ISERROR(SEARCH("EXTREMO",U20)))</formula>
    </cfRule>
  </conditionalFormatting>
  <conditionalFormatting sqref="U26:U27">
    <cfRule type="containsText" dxfId="35" priority="229" operator="containsText" text="BAJA">
      <formula>NOT(ISERROR(SEARCH("BAJA",U26)))</formula>
    </cfRule>
    <cfRule type="containsText" dxfId="34" priority="230" operator="containsText" text="MODERADA">
      <formula>NOT(ISERROR(SEARCH("MODERADA",U26)))</formula>
    </cfRule>
    <cfRule type="containsText" dxfId="33" priority="231" operator="containsText" text="ALTA">
      <formula>NOT(ISERROR(SEARCH("ALTA",U26)))</formula>
    </cfRule>
    <cfRule type="containsText" dxfId="32" priority="232" operator="containsText" text="EXTREMA">
      <formula>NOT(ISERROR(SEARCH("EXTREMA",U26)))</formula>
    </cfRule>
  </conditionalFormatting>
  <conditionalFormatting sqref="U31">
    <cfRule type="containsText" dxfId="31" priority="349" operator="containsText" text="BAJA">
      <formula>NOT(ISERROR(SEARCH("BAJA",U31)))</formula>
    </cfRule>
    <cfRule type="containsText" dxfId="30" priority="350" operator="containsText" text="MODERADA">
      <formula>NOT(ISERROR(SEARCH("MODERADA",U31)))</formula>
    </cfRule>
    <cfRule type="containsText" dxfId="29" priority="351" operator="containsText" text="ALTA">
      <formula>NOT(ISERROR(SEARCH("ALTA",U31)))</formula>
    </cfRule>
    <cfRule type="containsText" dxfId="28" priority="352" operator="containsText" text="EXTREMA">
      <formula>NOT(ISERROR(SEARCH("EXTREMA",U31)))</formula>
    </cfRule>
  </conditionalFormatting>
  <conditionalFormatting sqref="U34:U35">
    <cfRule type="containsText" dxfId="27" priority="185" operator="containsText" text="BAJA">
      <formula>NOT(ISERROR(SEARCH("BAJA",U34)))</formula>
    </cfRule>
    <cfRule type="containsText" dxfId="26" priority="186" operator="containsText" text="MODERADA">
      <formula>NOT(ISERROR(SEARCH("MODERADA",U34)))</formula>
    </cfRule>
    <cfRule type="containsText" dxfId="25" priority="187" operator="containsText" text="ALTA">
      <formula>NOT(ISERROR(SEARCH("ALTA",U34)))</formula>
    </cfRule>
    <cfRule type="containsText" dxfId="24" priority="188" operator="containsText" text="EXTREMA">
      <formula>NOT(ISERROR(SEARCH("EXTREMA",U34)))</formula>
    </cfRule>
  </conditionalFormatting>
  <conditionalFormatting sqref="U38:U39">
    <cfRule type="containsText" dxfId="23" priority="157" operator="containsText" text="BAJA">
      <formula>NOT(ISERROR(SEARCH("BAJA",U38)))</formula>
    </cfRule>
    <cfRule type="containsText" dxfId="22" priority="158" operator="containsText" text="MODERADA">
      <formula>NOT(ISERROR(SEARCH("MODERADA",U38)))</formula>
    </cfRule>
    <cfRule type="containsText" dxfId="21" priority="159" operator="containsText" text="ALTA">
      <formula>NOT(ISERROR(SEARCH("ALTA",U38)))</formula>
    </cfRule>
    <cfRule type="containsText" dxfId="20" priority="160" operator="containsText" text="EXTREMA">
      <formula>NOT(ISERROR(SEARCH("EXTREMA",U38)))</formula>
    </cfRule>
  </conditionalFormatting>
  <conditionalFormatting sqref="U44:U45">
    <cfRule type="containsText" dxfId="19" priority="141" operator="containsText" text="BAJA">
      <formula>NOT(ISERROR(SEARCH("BAJA",U44)))</formula>
    </cfRule>
    <cfRule type="containsText" dxfId="18" priority="142" operator="containsText" text="MODERADA">
      <formula>NOT(ISERROR(SEARCH("MODERADA",U44)))</formula>
    </cfRule>
    <cfRule type="containsText" dxfId="17" priority="143" operator="containsText" text="ALTA">
      <formula>NOT(ISERROR(SEARCH("ALTA",U44)))</formula>
    </cfRule>
    <cfRule type="containsText" dxfId="16" priority="144" operator="containsText" text="EXTREMA">
      <formula>NOT(ISERROR(SEARCH("EXTREMA",U44)))</formula>
    </cfRule>
  </conditionalFormatting>
  <conditionalFormatting sqref="U50">
    <cfRule type="containsText" dxfId="15" priority="105" operator="containsText" text="BAJA">
      <formula>NOT(ISERROR(SEARCH("BAJA",U50)))</formula>
    </cfRule>
    <cfRule type="containsText" dxfId="14" priority="106" operator="containsText" text="MODERADA">
      <formula>NOT(ISERROR(SEARCH("MODERADA",U50)))</formula>
    </cfRule>
    <cfRule type="containsText" dxfId="13" priority="107" operator="containsText" text="ALTA">
      <formula>NOT(ISERROR(SEARCH("ALTA",U50)))</formula>
    </cfRule>
    <cfRule type="containsText" dxfId="12" priority="108" operator="containsText" text="EXTREMA">
      <formula>NOT(ISERROR(SEARCH("EXTREMA",U50)))</formula>
    </cfRule>
  </conditionalFormatting>
  <conditionalFormatting sqref="U54">
    <cfRule type="containsText" dxfId="11" priority="93" operator="containsText" text="BAJA">
      <formula>NOT(ISERROR(SEARCH("BAJA",U54)))</formula>
    </cfRule>
    <cfRule type="containsText" dxfId="10" priority="94" operator="containsText" text="MODERADA">
      <formula>NOT(ISERROR(SEARCH("MODERADA",U54)))</formula>
    </cfRule>
    <cfRule type="containsText" dxfId="9" priority="95" operator="containsText" text="ALTA">
      <formula>NOT(ISERROR(SEARCH("ALTA",U54)))</formula>
    </cfRule>
    <cfRule type="containsText" dxfId="8" priority="96" operator="containsText" text="EXTREMA">
      <formula>NOT(ISERROR(SEARCH("EXTREMA",U54)))</formula>
    </cfRule>
  </conditionalFormatting>
  <conditionalFormatting sqref="U58">
    <cfRule type="containsText" dxfId="7" priority="65" operator="containsText" text="BAJA">
      <formula>NOT(ISERROR(SEARCH("BAJA",U58)))</formula>
    </cfRule>
    <cfRule type="containsText" dxfId="6" priority="66" operator="containsText" text="MODERADA">
      <formula>NOT(ISERROR(SEARCH("MODERADA",U58)))</formula>
    </cfRule>
    <cfRule type="containsText" dxfId="5" priority="67" operator="containsText" text="ALTA">
      <formula>NOT(ISERROR(SEARCH("ALTA",U58)))</formula>
    </cfRule>
    <cfRule type="containsText" dxfId="4" priority="68" operator="containsText" text="EXTREMA">
      <formula>NOT(ISERROR(SEARCH("EXTREMA",U58)))</formula>
    </cfRule>
  </conditionalFormatting>
  <conditionalFormatting sqref="U62">
    <cfRule type="containsText" dxfId="3" priority="29" operator="containsText" text="BAJA">
      <formula>NOT(ISERROR(SEARCH("BAJA",U62)))</formula>
    </cfRule>
    <cfRule type="containsText" dxfId="2" priority="30" operator="containsText" text="MODERADA">
      <formula>NOT(ISERROR(SEARCH("MODERADA",U62)))</formula>
    </cfRule>
    <cfRule type="containsText" dxfId="1" priority="31" operator="containsText" text="ALTA">
      <formula>NOT(ISERROR(SEARCH("ALTA",U62)))</formula>
    </cfRule>
    <cfRule type="containsText" dxfId="0" priority="32" operator="containsText" text="EXTREMA">
      <formula>NOT(ISERROR(SEARCH("EXTREMA",U62)))</formula>
    </cfRule>
  </conditionalFormatting>
  <dataValidations count="1">
    <dataValidation type="list" allowBlank="1" showInputMessage="1" showErrorMessage="1" sqref="R1:S1" xr:uid="{EC8E7146-B88B-4B59-B66D-DB15204B37DA}"/>
  </dataValidations>
  <printOptions horizontalCentered="1"/>
  <pageMargins left="7.874015748031496E-2" right="7.874015748031496E-2" top="0.59055118110236227" bottom="0.39370078740157483" header="0.31496062992125984" footer="0.31496062992125984"/>
  <pageSetup paperSize="281" scale="13" orientation="landscape" r:id="rId1"/>
  <rowBreaks count="1" manualBreakCount="1">
    <brk id="40" min="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Riesgos Institucionales 2025</vt:lpstr>
      <vt:lpstr>Riesgos corrupción 2025</vt:lpstr>
      <vt:lpstr>'Riesgos corrupción 2025'!Área_de_impresión</vt:lpstr>
      <vt:lpstr>'Riesgos Institucionales 2025'!Área_de_impresión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Casallas Martinez</dc:creator>
  <cp:lastModifiedBy>Giovanny Muñoz martinez</cp:lastModifiedBy>
  <cp:lastPrinted>2025-07-23T15:04:44Z</cp:lastPrinted>
  <dcterms:created xsi:type="dcterms:W3CDTF">2013-04-04T22:11:33Z</dcterms:created>
  <dcterms:modified xsi:type="dcterms:W3CDTF">2025-08-12T22:35:43Z</dcterms:modified>
</cp:coreProperties>
</file>