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06-GIOVANNY\2023\RIESGOS 2023\METODO RIESGOS 2023\"/>
    </mc:Choice>
  </mc:AlternateContent>
  <bookViews>
    <workbookView xWindow="0" yWindow="0" windowWidth="16968" windowHeight="9792" firstSheet="1" activeTab="1"/>
  </bookViews>
  <sheets>
    <sheet name="Riesgos TOTAL" sheetId="1" r:id="rId1"/>
    <sheet name="Riesgos 2023" sheetId="7" r:id="rId2"/>
  </sheets>
  <definedNames>
    <definedName name="_xlnm._FilterDatabase" localSheetId="1" hidden="1">'Riesgos 2023'!$B$3:$AB$34</definedName>
    <definedName name="_xlnm._FilterDatabase" localSheetId="0" hidden="1">'Riesgos TOTAL'!$B$2:$Q$82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6" i="7" l="1"/>
  <c r="N6" i="7"/>
  <c r="U6" i="7"/>
  <c r="M6" i="7"/>
  <c r="U25" i="7" l="1"/>
  <c r="U11" i="7"/>
  <c r="M11" i="7"/>
  <c r="U15" i="7" l="1"/>
  <c r="N15" i="7"/>
  <c r="M15" i="7"/>
  <c r="U14" i="7"/>
  <c r="N14" i="7"/>
  <c r="M14" i="7"/>
  <c r="U13" i="7"/>
  <c r="N13" i="7"/>
  <c r="M13" i="7"/>
  <c r="N10" i="7"/>
  <c r="U12" i="7"/>
  <c r="U10" i="7"/>
  <c r="M10" i="7"/>
  <c r="N20" i="7" l="1"/>
  <c r="M20" i="7"/>
  <c r="N24" i="7"/>
  <c r="N23" i="7"/>
  <c r="N16" i="7"/>
  <c r="U19" i="7"/>
  <c r="U17" i="7" l="1"/>
  <c r="Y17" i="7" s="1"/>
  <c r="X16" i="7"/>
  <c r="U16" i="7"/>
  <c r="M16" i="7"/>
  <c r="X18" i="7" l="1"/>
  <c r="U18" i="7"/>
  <c r="M18" i="7"/>
  <c r="X24" i="7"/>
  <c r="U24" i="7"/>
  <c r="M24" i="7"/>
  <c r="X23" i="7"/>
  <c r="U23" i="7"/>
  <c r="M23" i="7"/>
  <c r="Y24" i="7" l="1"/>
  <c r="Y23" i="7"/>
  <c r="U31" i="7" l="1"/>
  <c r="Y31" i="7" s="1"/>
  <c r="U32" i="7"/>
  <c r="Y32" i="7" s="1"/>
  <c r="M19" i="7"/>
  <c r="M32" i="7"/>
  <c r="U30" i="7"/>
  <c r="M30" i="7"/>
  <c r="U34" i="7"/>
  <c r="Y34" i="7" s="1"/>
  <c r="M34" i="7"/>
  <c r="N29" i="7" l="1"/>
  <c r="U29" i="7"/>
  <c r="M29" i="7"/>
  <c r="N27" i="7"/>
  <c r="U28" i="7"/>
  <c r="M28" i="7"/>
  <c r="N28" i="7"/>
  <c r="X27" i="7"/>
  <c r="U27" i="7"/>
  <c r="M12" i="7" l="1"/>
  <c r="U8" i="7" l="1"/>
  <c r="M8" i="7"/>
  <c r="N8" i="7"/>
  <c r="X8" i="7"/>
  <c r="X9" i="7"/>
  <c r="N9" i="7"/>
  <c r="U9" i="7"/>
  <c r="Y8" i="7" l="1"/>
  <c r="Y30" i="7" l="1"/>
  <c r="Y29" i="7"/>
  <c r="Y28" i="7"/>
  <c r="Y27" i="7"/>
  <c r="Y20" i="7"/>
  <c r="Y19" i="7"/>
  <c r="Y15" i="7"/>
  <c r="Y14" i="7"/>
  <c r="Y13" i="7"/>
  <c r="Y12" i="7"/>
  <c r="Y9" i="7"/>
  <c r="N19" i="1" l="1"/>
  <c r="E101" i="1" l="1"/>
  <c r="C99" i="1"/>
  <c r="K99" i="1" l="1"/>
  <c r="K85" i="1"/>
  <c r="K88" i="1"/>
  <c r="K87" i="1"/>
  <c r="K86" i="1"/>
  <c r="D35" i="1"/>
  <c r="N18" i="1"/>
  <c r="C101" i="1"/>
  <c r="K102" i="1"/>
  <c r="K101" i="1"/>
  <c r="K100" i="1"/>
  <c r="N64" i="1"/>
  <c r="N65" i="1"/>
  <c r="N66" i="1"/>
  <c r="N63" i="1"/>
  <c r="N53" i="1"/>
  <c r="N54" i="1"/>
  <c r="N55" i="1"/>
  <c r="N56" i="1"/>
  <c r="N57" i="1"/>
  <c r="N58" i="1"/>
  <c r="N59" i="1"/>
  <c r="N60" i="1"/>
  <c r="N52" i="1"/>
  <c r="N36" i="1"/>
  <c r="N37" i="1"/>
  <c r="N38" i="1"/>
  <c r="N39" i="1"/>
  <c r="N40" i="1"/>
  <c r="N41" i="1"/>
  <c r="N42" i="1"/>
  <c r="N43" i="1"/>
  <c r="N44" i="1"/>
  <c r="N45" i="1"/>
  <c r="N47" i="1"/>
  <c r="N48" i="1"/>
  <c r="N49" i="1"/>
  <c r="N50" i="1"/>
  <c r="N35" i="1"/>
  <c r="N15" i="1"/>
  <c r="N16" i="1"/>
  <c r="N17" i="1"/>
  <c r="N20" i="1"/>
  <c r="N21" i="1"/>
  <c r="N22" i="1"/>
  <c r="N23" i="1"/>
  <c r="N24" i="1"/>
  <c r="N25" i="1"/>
  <c r="N26" i="1"/>
  <c r="N27" i="1"/>
  <c r="N28" i="1"/>
  <c r="N29" i="1"/>
  <c r="N30" i="1"/>
  <c r="N31" i="1"/>
  <c r="N32" i="1"/>
  <c r="N33" i="1"/>
  <c r="N14" i="1"/>
  <c r="N13" i="1"/>
  <c r="N12" i="1"/>
  <c r="N11" i="1"/>
  <c r="N10" i="1"/>
  <c r="N9" i="1"/>
  <c r="N8" i="1"/>
  <c r="N6" i="1"/>
  <c r="N5" i="1"/>
  <c r="C100" i="1"/>
  <c r="M99" i="1" l="1"/>
  <c r="M101" i="1"/>
  <c r="M102" i="1"/>
  <c r="E100" i="1"/>
  <c r="M100" i="1"/>
  <c r="E99" i="1"/>
  <c r="K89" i="1"/>
  <c r="K103" i="1"/>
  <c r="L86" i="1" s="1"/>
  <c r="N97" i="1"/>
  <c r="E102" i="1" l="1"/>
  <c r="L85" i="1"/>
  <c r="L88" i="1"/>
  <c r="L87" i="1"/>
  <c r="M103" i="1"/>
  <c r="N99" i="1" s="1"/>
  <c r="L89" i="1" l="1"/>
  <c r="N101" i="1"/>
  <c r="N102" i="1"/>
  <c r="N100" i="1"/>
  <c r="C102" i="1"/>
  <c r="I101" i="1"/>
  <c r="L99" i="1"/>
  <c r="D101" i="1" l="1"/>
  <c r="D99" i="1"/>
  <c r="D100" i="1"/>
  <c r="N103" i="1"/>
  <c r="I99" i="1"/>
  <c r="I100" i="1"/>
  <c r="L100" i="1"/>
  <c r="L101" i="1"/>
  <c r="L102" i="1"/>
  <c r="L103" i="1" l="1"/>
  <c r="I102" i="1"/>
</calcChain>
</file>

<file path=xl/sharedStrings.xml><?xml version="1.0" encoding="utf-8"?>
<sst xmlns="http://schemas.openxmlformats.org/spreadsheetml/2006/main" count="1120" uniqueCount="568">
  <si>
    <t>PROCESO</t>
  </si>
  <si>
    <t>DEPENDENCIA</t>
  </si>
  <si>
    <t>No.</t>
  </si>
  <si>
    <t>TIPO DE RIESGO</t>
  </si>
  <si>
    <t>CONTROL 1</t>
  </si>
  <si>
    <t>CONTROL 2</t>
  </si>
  <si>
    <t>CONTROL 3</t>
  </si>
  <si>
    <t># controles</t>
  </si>
  <si>
    <t>Riesgo Residual</t>
  </si>
  <si>
    <t xml:space="preserve"> Administración Financiera</t>
  </si>
  <si>
    <t xml:space="preserve">Contabilidad y Costos </t>
  </si>
  <si>
    <t>Estados Financieros con información inconsistente</t>
  </si>
  <si>
    <t>Gestión</t>
  </si>
  <si>
    <t>Incluir dentro de la circular de cierre contable los lineamientos para la entrega de la información contable.</t>
  </si>
  <si>
    <t>Realizar seguimiento a la producción a través la ordenes de trabajo.</t>
  </si>
  <si>
    <t xml:space="preserve">Realizar tomas físicas aleatorias a un mínimo de tres (3) productos y una toma física general por parte del grupo contabilidad y costos de los inventarios de materias primas e insumos y producto terminado a cargo del almacen general. </t>
  </si>
  <si>
    <t xml:space="preserve">Presupuesto </t>
  </si>
  <si>
    <t>Certificados de Disponibilidad Expedidos por el Rubro Errado.</t>
  </si>
  <si>
    <t>Verificación de la información suministrada contra el plan anual de adquisiciones (certificados de disponibilidad presupuestal)</t>
  </si>
  <si>
    <t>Registros Presupuestales Elaborados Sin el Lleno de los Requisitos.</t>
  </si>
  <si>
    <t>Realizando la verificación de la información contra el contrato y demás solicitudes.</t>
  </si>
  <si>
    <t>Verificar los tiempos de respuesta de las solicitudes allegadas a la dependencia.</t>
  </si>
  <si>
    <t xml:space="preserve">Compromisos de la Reserva Presupuestal SIIF No Ejecutados </t>
  </si>
  <si>
    <t>Realizar seguimiento y control a la ejecución presupuestal de los contratos.</t>
  </si>
  <si>
    <t xml:space="preserve">Tesorería </t>
  </si>
  <si>
    <t>Impuestos Nacionales, Distritales y Municipales, Presentados y Pagados por Fuera de los Términos Establecidos</t>
  </si>
  <si>
    <t>Revisar la información previa a liquidar y presentar en los formularios de impuestos teniendo en cuenta el calendario tributario.</t>
  </si>
  <si>
    <t>Revisar las fechas de programación de pago de los impuestos con las fechas reales de pago.</t>
  </si>
  <si>
    <t xml:space="preserve">Administración Logística </t>
  </si>
  <si>
    <t xml:space="preserve">Almacén General </t>
  </si>
  <si>
    <t>Perdida por obsolecencia o mal uso de materias primas e insumos, suministros y activos fijos.</t>
  </si>
  <si>
    <t>Realizando inventario de las materias primas e insumos e informando a las dependencias las existencias de inventario.</t>
  </si>
  <si>
    <t>Realizar entrega de los activos fijos de cada funcionario de cada funcionario de la entidad mediante acta de asignación de elementos.</t>
  </si>
  <si>
    <t>Solicitar la inclusión en el plan anual de adquisiciones la necesidad del servicio de transportepara productos terminados.</t>
  </si>
  <si>
    <t>Realizar control de producto por caja en area de empaque.</t>
  </si>
  <si>
    <t>Seguimiento a las guías de entrega de producto terminadoal cliente de acuerdo al plan de distribucióno condiciones contractuales pactadas.</t>
  </si>
  <si>
    <t>Asesoría Legal</t>
  </si>
  <si>
    <t>Oficina Asesora Jurídica</t>
  </si>
  <si>
    <t>Términos Previstos en las Normas Para las Actuaciones Judiciales Vencidas o Incumplidas</t>
  </si>
  <si>
    <t>Conceptos Emitidos en Contra de la Normatividad Vigente</t>
  </si>
  <si>
    <t>Tutelas Atendidas Por Fuera de los Términos Establecidos</t>
  </si>
  <si>
    <t>Convenios y Contratos Interadministrativos</t>
  </si>
  <si>
    <t xml:space="preserve">Control Interno </t>
  </si>
  <si>
    <t>Retrasos o Incumplimientos en la Entrega de los Servicios de Auditoría o Asesoría que Están Establecidos en el Plan de Auditorías</t>
  </si>
  <si>
    <t>Créditos y cartera</t>
  </si>
  <si>
    <t>Ejecución indebida de los dineros para el programa de créditos y/o administración inadecuada de la respectiva cartera.</t>
  </si>
  <si>
    <t>Direccionamiento del Talento Humano</t>
  </si>
  <si>
    <t>Talento Humano</t>
  </si>
  <si>
    <t>Afectaciones generadas a los Funcionarios del Fondo Rotatorio de la Policía por Pandemia COVID - 19</t>
  </si>
  <si>
    <t>Direccionamiento Sistema de Gestión</t>
  </si>
  <si>
    <t>Oficina Asesora de Planeación</t>
  </si>
  <si>
    <t>Servidores Públicos de los Grupos Logística y Almacén General Afectados en su Integridad Física</t>
  </si>
  <si>
    <t>Telemática</t>
  </si>
  <si>
    <t>Servicios de misión crítica de la plataforma TIC operando con Inestabilidad e interrupción.</t>
  </si>
  <si>
    <t>Información de bases de datos con perdida parcial o total</t>
  </si>
  <si>
    <t>RIESGOS DE GESTIÓN</t>
  </si>
  <si>
    <t>RIESGOS DE CORRUPCIÓN</t>
  </si>
  <si>
    <t>RIESGOS DE SEGURIDAD DE LA INFORMACIÓN</t>
  </si>
  <si>
    <t>RIESGOS 2022</t>
  </si>
  <si>
    <t>Bateria psicosocial con resultados sobre el riesgo alto o muy alto.</t>
  </si>
  <si>
    <t>Estructuración y desarrollo de un plan de mejora, según el resultado de la bateria psicosocial.</t>
  </si>
  <si>
    <t>Personal sin perfil para desempeñar el empleo asignado</t>
  </si>
  <si>
    <t>Informar a la alta dirección, las novedades frenta a la reubicacióny vinculación del personal que no cumpla con el perfil del empleo.</t>
  </si>
  <si>
    <t>Diligenciar lista de chequeo con el fin de verificar la entrega de documentación requerida y el cumplimiento de los diferentes requisitos.</t>
  </si>
  <si>
    <t>Verificar con la secretaria la educación las certificaciones academicas.</t>
  </si>
  <si>
    <t>Fuga de conocimiento de los servidores públicos del Fondo Rotatorio de la Policía.</t>
  </si>
  <si>
    <t>Recopilar el conocimiento en cuanto a las experiencias, vivencias, lecciones aprendidas, iniciativas, ya sean positivas o negativas a las dependencias de la entidad.</t>
  </si>
  <si>
    <t>Gestionar la recopilación de conocimiento de las dependencias de la entidad a través de los servidores públicos padrinos, que reciban el conocimiento de los cargos de mayor relevancia para operación normal de los procesos.</t>
  </si>
  <si>
    <t>Verificar el correcto cumplimiento con las normas de bioseguridad impartidas por el gobierno nacional y las internas de la entidad.</t>
  </si>
  <si>
    <t xml:space="preserve">Verificar el cumplimiento de las directrieces </t>
  </si>
  <si>
    <t>Reuniones de seguimiento al plan anual de adquisiciones del grupo Telemática con los administradores de la plataforma TIC.</t>
  </si>
  <si>
    <t>Mediante la aplicación de los formatos de informe de supervisión verificar las actividadesde mantenimiento realizadas a los servidores de misión critica.</t>
  </si>
  <si>
    <t>Monitoreoa través de softwarea la infraestructura TI de la Entidad, mediante el cual se permita evidenciar si se han presentado fallas las soluciones aplicadas para el reestablecimiento de los servicios.</t>
  </si>
  <si>
    <t>Realizando seguimiento a través de las herramientas de monitoreo y de acuerdo a las actividades descritas en el protocolo de pruebas y restauración de las bases de datos del Fondo Rotatorio de la Policía.</t>
  </si>
  <si>
    <t>Impacto</t>
  </si>
  <si>
    <t>Moderado</t>
  </si>
  <si>
    <t>Extrema</t>
  </si>
  <si>
    <t>Alto</t>
  </si>
  <si>
    <t>Bajo</t>
  </si>
  <si>
    <t>Zona de riesgo</t>
  </si>
  <si>
    <t xml:space="preserve">Probabilidad </t>
  </si>
  <si>
    <t>Perdida de activos de propiedad y en uso del Fondo Rotatorio de la Policía.</t>
  </si>
  <si>
    <t>Logística</t>
  </si>
  <si>
    <t>Realizar sensibilizaciones a los servidores públicos del grupo logistica de las sedes de la entidad con el fin de que se decumplimiento a los mantenimientos preventivos y correctivos, incluyendo a conductores.</t>
  </si>
  <si>
    <t>Verificar periodicamente el estado de instalaciones locativas, parque automototor y equipo de soporte.</t>
  </si>
  <si>
    <t xml:space="preserve">Revisar, inspeccionar y observar el uso de los EPP al personal en las bodegas de almacen general en funza y muzu y el personal a cargo del grupo logistica. </t>
  </si>
  <si>
    <t>Gestión documental</t>
  </si>
  <si>
    <t>Deterioro, perdida o hurto de documentación de los archivos gestión, central e histórico.</t>
  </si>
  <si>
    <t>Documentos destruidos sin el cumplimiento de los requisitos de disposición final para la eliminación.</t>
  </si>
  <si>
    <t>Revisión minuciosa de los documentos extraidos del inventario documental para eliminar.</t>
  </si>
  <si>
    <t>Capacitación en normatividad archivistica alos funcionarios que realizan esta actividad.</t>
  </si>
  <si>
    <t>Reinducción al personal en el manejo y conservación de los documentos.</t>
  </si>
  <si>
    <t>Seguimiento al cumplimiento del manual del sistema integrado de conservación.</t>
  </si>
  <si>
    <t>Realizando visitas a los archivos de gestión de las dependencias.</t>
  </si>
  <si>
    <t>Corrupción</t>
  </si>
  <si>
    <t>Posibilidad de recibir o solicitar dádiva o beneficio por direccionamiento de vinculación en favor propio o de un tercero.</t>
  </si>
  <si>
    <t>Liquidación en forma incorrecta para pago a beneficio propio o de un tercero.</t>
  </si>
  <si>
    <t>Definir políticas y directrices impartidas por la alta dirección para el reclutamiento del personal.</t>
  </si>
  <si>
    <t>Revisando el cumplimiento de los requisitos del perfil (estudio - experiencia) establecidos en el manual específico de funciones y competencias los requisitos establecidos.</t>
  </si>
  <si>
    <t>Socialización del código de integridad y firma del compromiso ético.</t>
  </si>
  <si>
    <t>Verificar en los cargos que tiene  responsabilidad de nómina, seguridad social, viaticos y liquidación definitiva de prestaciones sociales, capacitación y bienestar contra los soportes físicos y magnéticos de forma aleatoria.</t>
  </si>
  <si>
    <t>Capacitación en normatividad o en el aplicativo inforpo.</t>
  </si>
  <si>
    <t>TIPO DE RIESGOS</t>
  </si>
  <si>
    <t>ZONAS DE RIESGO</t>
  </si>
  <si>
    <t>#</t>
  </si>
  <si>
    <t>%</t>
  </si>
  <si>
    <t>Gestionar sensiblizaciones al interior del grupo sobre la Ley 1952 de 2019. Ley 1712 de 2014 y firma de acuerdo ético para los funcionarios del proceso gestión documental e indice de información reservada y clasificada.</t>
  </si>
  <si>
    <t>Revisión de la aplicación del listado de temas y estandarización asuntos y funcionarios cuando se realice la recepción de documentos.</t>
  </si>
  <si>
    <t>Pagar cuentas no acorde a lo establecido en el contrato para beneficio propio o de un tercero.</t>
  </si>
  <si>
    <t>Revisar ejecución presupuestal en el contrato, el objetivo y el valor.</t>
  </si>
  <si>
    <t>Verificación de la información suministrada y registrada por el tipo de contribuyente de acuerdo a su calidad tributaria.</t>
  </si>
  <si>
    <t>Verificar que la obligación para pago este  acorde a la información registrada en el sistema y en los anexos.</t>
  </si>
  <si>
    <t>Presupuesto, Central de Cuentas, Contabilidad y Costos y Tesorería.</t>
  </si>
  <si>
    <t>Fuga de información confidencial de la entidad.</t>
  </si>
  <si>
    <t>Informar al grupo Telemática a a través de correo electrónico con un mecanismo de control con la información las novedades de retiro, vacaciones, traslados e incapacidades de personal una vez se presenten a fin de que se relice la desactivación de los usurios correspondientes,</t>
  </si>
  <si>
    <t>Realziar la desactivación de los usurios de los funcionarios retirados, en vacaiones, incapacidad, previa notificación del grupo talento humano para todos los sistemas y aplicativos de la Entidad.</t>
  </si>
  <si>
    <t>Realizar campañas informativas enfocadas a brindar tips para evitar la fuga de información de la entidad.</t>
  </si>
  <si>
    <t>Recepción bienes y servicios sin el cumplimiento de los requisitos establecidos en favorecimiento propio o de un tercero.</t>
  </si>
  <si>
    <t>Perdida por hurto de elementos almacenados en las bodegas del almacén general para beneficio propio o de un tercero.</t>
  </si>
  <si>
    <t>A partír del diagnóstico y plan de mantenimiento y cronograma, justificar los bienes y servicios para el mantenimiento correctivo y preventivo del Fondo Rotatorio de la Policía.</t>
  </si>
  <si>
    <t>Elaborar el manual logístico con tablas de consumos por bienes y servicios para realizar los mantenimientos correctivo y preventivo.</t>
  </si>
  <si>
    <t>Asegurar en la designación del supervisor de los contratos no sea el dueño de la necesidad.</t>
  </si>
  <si>
    <t>Actualziar, revisar y hacer seguimiento mensual a la matriz de control para la recepción de contratos suscritos con terceros, con el fin de programar la recepción de bienes y servicios.</t>
  </si>
  <si>
    <t>Realizar inspección a la seguridad de las bidegas del almacén General.</t>
  </si>
  <si>
    <t>CONTROL 4</t>
  </si>
  <si>
    <t>Construcciones</t>
  </si>
  <si>
    <t>Gestión contractual</t>
  </si>
  <si>
    <t>Obras nuevas, obras de mantenimiento civiles, consultoria, interventorias inconclusas.</t>
  </si>
  <si>
    <t>Revisar la correcta aplicación de las fichas de requisitos previos establecidas.</t>
  </si>
  <si>
    <t>Gestionar la divulgación de los términos en que se deben radicar los estudios y documentos previos para proyectos de infraestructura.</t>
  </si>
  <si>
    <t>Afectación a la integridad de los servidores públicos en las visitas técnicas realizadas a las obras.</t>
  </si>
  <si>
    <t>Coordinar con los comandantes de departamentos de ser necesario el apoyo de seguridad y traslado de los funcionarios en comisión.</t>
  </si>
  <si>
    <t>Adquisiciones y contratos</t>
  </si>
  <si>
    <t>Incumplimiento en la ejecución y entrega de los bienes y servicios de contratos con terceros</t>
  </si>
  <si>
    <t>Realizar sensibilizaciones a los supervisores externos e internos en cuanto al cumplimiento de sus responsabilidades y compromisos.</t>
  </si>
  <si>
    <t>Elaborar y aplicar lista de chequeo para la revisión y el control para los estudios y documentos previos.</t>
  </si>
  <si>
    <t>Realizar acompañamiento a las unidades ejecutoras en la definición de estudios y documentos previos que lo requieran.</t>
  </si>
  <si>
    <t>Realizar comunicado interno y/o correo electrónico solicitando al grupo ADCON la liquidación de los contratos con terceros.</t>
  </si>
  <si>
    <t>Comunicado oficial a las diferentes entidades contratante, solicitando la liquidación de los acuerdos, convenios y/o contratos interadministrativos.</t>
  </si>
  <si>
    <t>Realizar actividades de verificación al personal del grupo, frente a la aprobación de los lineamientos y demás reglamentación interna</t>
  </si>
  <si>
    <t>Conciliar las cifras registradas con el grupo de contabildiad y costos.</t>
  </si>
  <si>
    <t>Realizar la visita de verificación ed las condiciones en las que se custodian y conservan las solicitude de crédito que reposan en el archivo central de la entidady archivo de gestión del grupo créditos y cartera.</t>
  </si>
  <si>
    <t>Fábrica de Confecciones</t>
  </si>
  <si>
    <t>Perdida económica para el proceso industrial</t>
  </si>
  <si>
    <t>Contaminación al medio ambiente en el proceso industrial</t>
  </si>
  <si>
    <t>Gestionar capacitaciones del personal por competencias.</t>
  </si>
  <si>
    <t>Realizar seguimiento a los tiempos establecidos en el plan anual de adquisiciones.</t>
  </si>
  <si>
    <t>Realizar mantenimientos y adquisición de nuevas maquinas de acuerdo con la referenciación con la industria de nuevas tecnologias y adquisición de maquinaria.</t>
  </si>
  <si>
    <t>Revisar y realizar seguimiento al manejo y generación del material retal.</t>
  </si>
  <si>
    <t>Revisar y realizar seguimiento al manejo interno y externo de residuos peligrosos.</t>
  </si>
  <si>
    <t>Posibilidad de recibir o solicitar cualquier dadiva o beneficio a nombre propio o de terceros para beneficiar a un proponente</t>
  </si>
  <si>
    <t>Elementos en transito en OCOEX extraviados</t>
  </si>
  <si>
    <t>Operaciones de comercio exterior</t>
  </si>
  <si>
    <t>Realizar concientización de la responsabilidad e importancia de aplicar a cabalidad los controles establecidos para el manejo de las mercancias en transito en el deposito aduanero.</t>
  </si>
  <si>
    <t>Realizar inspección de seguridad de las instalaciones del depósito, incluyendo la entrada de personal.</t>
  </si>
  <si>
    <t>Operaciones de comercio exterior realizadas por fuera de los tiempos establecidos.</t>
  </si>
  <si>
    <t>Verificar o llevar el control de los plazos de ejecución de cada operación.</t>
  </si>
  <si>
    <t>Adquisiciones y contratos, Convenios y Contratos Interadministrativos,  Construcciones, Operaciones de comercio exterior</t>
  </si>
  <si>
    <t>Soporte de correos dando aval por parte del jurídico del proceso y verificar los estudios y documentos previos realizados, alcances a los estudios y adendas, garantizando la participación de la pluralidad de oferentes.</t>
  </si>
  <si>
    <t>Socialización a los funcionarios del grupo COVIN, sobre el tratamiento de información y documentación confidencial o sesible y firma de compromiso de confidencialidad para divulgación de información a terceros.</t>
  </si>
  <si>
    <t>Realizar pruebas de poligrafia a los funcionarios que ejercen las funciones de supervisión de proyectos.</t>
  </si>
  <si>
    <t>Vefificar los bienes nacionalizados vs bienes de los convenios y/o contratos suscritos.</t>
  </si>
  <si>
    <t>Créditos</t>
  </si>
  <si>
    <t>Industrial</t>
  </si>
  <si>
    <t>Posibilidad de recibir o solicitar cualquier dadiva o beneficio a nombre propio o un tercero por la ejecución indebida de los dineros para el programa de créditos y/o administración inadecuada de la respectiva cartera.</t>
  </si>
  <si>
    <t>Verificación aleatoria del lleno de los requisitos al 10% de las solicitudes de crédito aprobadas.</t>
  </si>
  <si>
    <t>Verificar el comportamiento de la cartera en forma aleatoria a una muestra del 2% del total de las obligaciones pendientes por el total de créditos otorgados.</t>
  </si>
  <si>
    <t xml:space="preserve">Mercadeo y comunicaciones </t>
  </si>
  <si>
    <t>Trámite de PQRS incumpliendo los terminos legales por acción u omisión.</t>
  </si>
  <si>
    <t>Socializar a todo el personal responsablede las respuestas de las PQRS.</t>
  </si>
  <si>
    <t>Realizar seguimiento a las PQRS allegadas.</t>
  </si>
  <si>
    <t>SUBDIRECCIÓN OPERATIVA</t>
  </si>
  <si>
    <t>SUBDIRECCIÓN ADMINISTRATIVA Y FINANCIERA</t>
  </si>
  <si>
    <t>TOTALES</t>
  </si>
  <si>
    <t>Comunicación suministrada de manera inoportuna e ineficiente al cliente o partes interesadas</t>
  </si>
  <si>
    <t>DIRECCIÓN GENERAL</t>
  </si>
  <si>
    <t>Perdida o daño de activos de la fábrica de confecciones para beneficio propio o de un tercero.</t>
  </si>
  <si>
    <t>Perdida de información confidencial del proceso industrial</t>
  </si>
  <si>
    <t>Realizar inspección de seguridad de las instalaciones y al personal de los controles contemplados en el protocolo de seguridad.</t>
  </si>
  <si>
    <t>Vencimiento de términos frente a las conductas de los sujetos procesales, de acuerdo a los terminos de prescripción</t>
  </si>
  <si>
    <t>Omitir manipular o direccionar información de los procesos disciplinarios para beneficio propio o de un tercero</t>
  </si>
  <si>
    <t>Realizar seguimiento a los procesos disciplinarios verificando cumplimiento de los terminos.</t>
  </si>
  <si>
    <t>Realizar sensibilizaciones y socializaciones de la normas y sanciones en materia disciplinaria, así como el actuar con fundamento en los principios y valores.</t>
  </si>
  <si>
    <t>Control Disciplinario interno</t>
  </si>
  <si>
    <t>Control ético y disciplinario</t>
  </si>
  <si>
    <t>OFICINAS ASESORAS</t>
  </si>
  <si>
    <t>OFICINA DE CONTROL INTERNO</t>
  </si>
  <si>
    <t>Verificar que el personal al ingreso de las instalaciones cuente con el carnet institucional y los vigilantes se registren.</t>
  </si>
  <si>
    <t>Mediante charlas con carácter disuasivo y suscripción de compromisos éticos con el personal que maneja la información confidencial.</t>
  </si>
  <si>
    <t>Realizar adecuada revisión de los estados judiciales a través de la firma externa para la vigilancia judicial.</t>
  </si>
  <si>
    <t>Realizar adecuada revisión de los estados judiciales a través de la firma externa para la vigencia judicial.</t>
  </si>
  <si>
    <t>Gestionar capacitación en  actualización normativa o auto capacitación.</t>
  </si>
  <si>
    <t>Seguimiento  y control por parte del jefe de la oficina y los abogados que tienen a cargo las respuestas de las tutelas de los terminos de Ley.</t>
  </si>
  <si>
    <t>No ejecución de los proyectos de inversión</t>
  </si>
  <si>
    <t>Realizar seguimiento y alertas temprañas a los proyectos de inversión en todas sus etapas.</t>
  </si>
  <si>
    <t>Realizar seguimiento a la gestión realizada a los proyectos asignados durante cada semestre.</t>
  </si>
  <si>
    <t>No se asignen o ejecuten recursos en el plan anual de adquisiciones para atender las necesidades de funcionamiento de la entidad.</t>
  </si>
  <si>
    <t>Incumplimiento de los objetivos estratégicos de la Entidad.</t>
  </si>
  <si>
    <t>Ataques en contra de las instalaciones de la entidad.</t>
  </si>
  <si>
    <t>Descertifiación de los sistemas de gestión</t>
  </si>
  <si>
    <t>Acciones con resultados juridicos ajustados a los intereses de particulares o terceros.</t>
  </si>
  <si>
    <t>Seguimiento de las actuaciones de los apoderados con el proposito de mitigar las desviaciones u omisiones por parte de ellos.</t>
  </si>
  <si>
    <t>CONTROLES x TIPO</t>
  </si>
  <si>
    <t>Controles x Zona</t>
  </si>
  <si>
    <t>Revisión de las necesidadesdelas dependencias para su priorización.</t>
  </si>
  <si>
    <t>Realizar el seguimiento al cumplimiento del plan anual de adquisiciones.</t>
  </si>
  <si>
    <t>Realizar el seguimiento y evaluación del impacto causado por el cumplimiento de las activisdades de los planes.</t>
  </si>
  <si>
    <t>Realizar la autoevaluación de los procesos de la entidad, determinando el cumplimiento de los objettivos y metas y estableciendo acciones de mejoramiento.</t>
  </si>
  <si>
    <t>Elaborar el plan de seguridad para las instalaciones de la entidad.</t>
  </si>
  <si>
    <t>Realizar revistas y verificaciones permanentes a las instalaciones y cumplimiento de las medidas de seguridad establecidas.</t>
  </si>
  <si>
    <t xml:space="preserve">Realizar seguimiento a los requisitos de los sistemas de gestión de calidad, ambiental, y seguridad y salud en el trabajo. </t>
  </si>
  <si>
    <t>Sensibilizar a los procesos sobre la gestión oportuna de los riesgos.</t>
  </si>
  <si>
    <t>Independencia limitada para la ejecución de la labor de auditoria.</t>
  </si>
  <si>
    <t>Manipulación, revelación o divulgación de información previa a los resultados de auditorias, informes de seguimiento y de ley para beneficio propio o de un tercero.</t>
  </si>
  <si>
    <t>Ejercer la labor de auditoria de manera independendiente para mantener la objetividad en los resultados de auditoria.</t>
  </si>
  <si>
    <t>Discución a nivel de grupo de resultados de auditoria y presentación de resultados de auditoria al comité de coordinación de control interno.</t>
  </si>
  <si>
    <t>Realizar el seguimiento al cumplimiento del plan de trabajo de la oficina y presentar la ejecución del plan en el comité de coordinación de control interno.</t>
  </si>
  <si>
    <t>Revisar el plan de trabajo individual.</t>
  </si>
  <si>
    <t>Informes de auditoria sin objetividad en sus resultados.</t>
  </si>
  <si>
    <t>Socializar normas y metodología para la practica profesional de auditoria interna.</t>
  </si>
  <si>
    <t>Verificar las evidencias para cada resultado de auditoria.</t>
  </si>
  <si>
    <t>Actualización y capacitación en auditoria.</t>
  </si>
  <si>
    <t>Revisión del comité de coordinación de control internode los informes de auditoria.</t>
  </si>
  <si>
    <t>RIESGOS DE SEGURIDAD DE LA IFORMACIÓN</t>
  </si>
  <si>
    <t>Acceso no autorizado a un activo de información</t>
  </si>
  <si>
    <t>Activo de información afectado por daño</t>
  </si>
  <si>
    <t>Administración de las bases de datos operadas en forma inadecuada</t>
  </si>
  <si>
    <t>Documentos sensibles afectados por destrucción o deterioro.</t>
  </si>
  <si>
    <t>Información adulterada sin autorización en un activo de información.</t>
  </si>
  <si>
    <t>Modificación de la información de in activo de información sin autorización.</t>
  </si>
  <si>
    <t>Documentos perdidos</t>
  </si>
  <si>
    <t>Información perdida</t>
  </si>
  <si>
    <t>Información perdida por fallas en la generación de respaldo o backup</t>
  </si>
  <si>
    <t>Recursos informáticos mal utilizados que afecten la integridad, disponiblidad y/o confidencialidad de la información.</t>
  </si>
  <si>
    <t>Servicios de información adulterados por agregación de funciones y responsabilidades.</t>
  </si>
  <si>
    <t>Servicio de Tecnologia de información afectados por falla en el proveedor de telecomunicaciones.</t>
  </si>
  <si>
    <t>Servicios del datacenter y recursos de Tecnologias de información afectados por un evento dipruptivo.</t>
  </si>
  <si>
    <t>Indisponibilidad de la información por corte del servicio público de energia.</t>
  </si>
  <si>
    <t>Software de aplicaciones funcionando inadecuadamente.</t>
  </si>
  <si>
    <t>Seguiridad de la información</t>
  </si>
  <si>
    <t>Notas</t>
  </si>
  <si>
    <t>Del toral de riesgos identificados en la entidad se encuentran con la siguiente distrución el 57%  con una cantidad de 39 corresponden a los riesgos de gestión el 22% con una cantidad de 15 corresponden a los riesgos de corrupción y 22% con una cantidad de 15 riesgos de seguridad de la información.</t>
  </si>
  <si>
    <t xml:space="preserve">Direccionamiento estratégico </t>
  </si>
  <si>
    <t>RIESGOS INHERENTES</t>
  </si>
  <si>
    <t>RIESGOS RESIDUALES</t>
  </si>
  <si>
    <t xml:space="preserve">De acuerdo con la calificación y valoración la mayor cantidad de riesgos residuales se encuentran en la Zona moderada con 35%, con 24 riesgos, </t>
  </si>
  <si>
    <t>Riesgo Inherente</t>
  </si>
  <si>
    <t>Eventos mortales de los servidores públicos expuestos a riesgo laboral.</t>
  </si>
  <si>
    <t>Servidores Publicos con perdida de capacidad laboral mayor al 50% en el Fondo Rotatorio de la Policía.</t>
  </si>
  <si>
    <t>Realizar socialización de los riesgos de Seguridad y Salud en el trabajo y evaluar sus resultados.</t>
  </si>
  <si>
    <t>Campañas y comparendos a quien incumpla el uso de Elementos de protección personal y elementos de seguridad.</t>
  </si>
  <si>
    <t>Realizar control de cumplimiento del protocolo de bioseguridad a los servidores públicos de la entidad.</t>
  </si>
  <si>
    <t>Verificar la activación en la plataforma virtual a la fecha de ingreso de los servidores públicos.</t>
  </si>
  <si>
    <t>RIESGOS</t>
  </si>
  <si>
    <t xml:space="preserve"> </t>
  </si>
  <si>
    <t>Incumplimiento de los requisitos ambientales establecidos en los contratos suscritos.</t>
  </si>
  <si>
    <t>Revisión del componente ambiental en los informes de supervisión.</t>
  </si>
  <si>
    <t>Evaluación del proveedor en materia ambiental</t>
  </si>
  <si>
    <t xml:space="preserve">Incumplimiento en la suscripción de las actas de liquidación de los acuerdos, covenios y/o contratos interadministrativos. </t>
  </si>
  <si>
    <t>Eventos mortales de los servidores públicos expuestos a riesgo de seguridad en el complejo industrial.</t>
  </si>
  <si>
    <t>ejecutar las actividades del plan de emergencias</t>
  </si>
  <si>
    <t>Realizar inducción y reinducción de los riesgos de seguridad y salud en el trabajo a los funcionarios del complejo industrial muzu.</t>
  </si>
  <si>
    <t>Revisar, actualizar y sicializar el protocolo de bioseguridad del forpo en toda la entidad</t>
  </si>
  <si>
    <t>Entrega de producto terminado incumpliendo condiciones contractuales de distribución.</t>
  </si>
  <si>
    <t>Zona extrema</t>
  </si>
  <si>
    <t>Zona Alta</t>
  </si>
  <si>
    <t>Zona Moderado</t>
  </si>
  <si>
    <t>Zona Baja</t>
  </si>
  <si>
    <t>Zona Extrema</t>
  </si>
  <si>
    <t xml:space="preserve"> Monitorear la red de conectividad  a través del SOC (Secutity Opratation Center PONAL)</t>
  </si>
  <si>
    <t xml:space="preserve">Analizar las vulnerabilidades sobre los activos de información. </t>
  </si>
  <si>
    <t>Trazabilidad y auditoria del DBA.</t>
  </si>
  <si>
    <t xml:space="preserve">revisar y controlar de ejecución de comandos de súper usuario. </t>
  </si>
  <si>
    <t xml:space="preserve"> Realizar el control de scrips en bases de datos</t>
  </si>
  <si>
    <t xml:space="preserve">Realizar el control de acceso no autorizado a las Bases de Datos, Aseguramiento de áreas en donde se almacenan documentos sensibles, custodia de documentos sensibles. </t>
  </si>
  <si>
    <t xml:space="preserve">Realizar el aseguramiento de áreas en donde se almacenan documentos sensibles. </t>
  </si>
  <si>
    <t xml:space="preserve">Guardar y custodiar los documentos sensibles. </t>
  </si>
  <si>
    <t>Realizar control sobre los privilegios en las aplicaciones y configuraciones de Sistemas y Bases de Datos.</t>
  </si>
  <si>
    <t>Realizar control de utilización de dispositivos USB.</t>
  </si>
  <si>
    <t>Realizar control de distribución de archivos.</t>
  </si>
  <si>
    <t xml:space="preserve">Realizar control sobre las aplicaciones de sistemas. </t>
  </si>
  <si>
    <t>Garantizar contrato de mantenimiento preventivo y correctivo de la Planta Eléctrica y hacer pruebas periódicas de funcionamiento.</t>
  </si>
  <si>
    <t xml:space="preserve"> Realizar control de ejecución de comandos de súper usuario.</t>
  </si>
  <si>
    <t>Realizar control de usuarios.</t>
  </si>
  <si>
    <t xml:space="preserve">Realizar control de distribución masiva de cualquier tipo de archivos. </t>
  </si>
  <si>
    <t xml:space="preserve">Realizar custodia de documentos. </t>
  </si>
  <si>
    <t>Monitoreo del acceso no autorizado.</t>
  </si>
  <si>
    <t xml:space="preserve">Almacenamiento seguro de los documentos sensibles . </t>
  </si>
  <si>
    <t>Realizar plan de pruebas y Back Up.</t>
  </si>
  <si>
    <t>Control de las pruebas de Back Up</t>
  </si>
  <si>
    <t>Realizar control de los recursos de internet.</t>
  </si>
  <si>
    <t xml:space="preserve">Realizar control de uso de dispositivos y unidades de almacenamiento. </t>
  </si>
  <si>
    <t xml:space="preserve">Realizar la desagregación de funciones. </t>
  </si>
  <si>
    <t>Gestionar el procedimiento de manejo de incidentes.</t>
  </si>
  <si>
    <t xml:space="preserve">Configuración de un sitio alterno. </t>
  </si>
  <si>
    <t xml:space="preserve">Asegurar que los canales de datos e internet cuenten con servicios redundantes y ANS  </t>
  </si>
  <si>
    <t>Acción u omisión en la entrega de los documentos que ingresan mediante la ventanilla de radicación o que reposan en los archivos de gestión, central e historico de la entidad para beneficio propio o de un tercero.</t>
  </si>
  <si>
    <t>Seguimiento y control a los casos con recomendaciones y restricciones medicas.</t>
  </si>
  <si>
    <t>realizar actividades de prevención y promoción,</t>
  </si>
  <si>
    <t>QUE</t>
  </si>
  <si>
    <t xml:space="preserve">COMO </t>
  </si>
  <si>
    <t>POR QUE</t>
  </si>
  <si>
    <t>por vencimiento ed terminos frente a las conductas de los sujetos procesales</t>
  </si>
  <si>
    <t>DESCRIPCIÓN</t>
  </si>
  <si>
    <t>NOMBRE DEL RIESGO</t>
  </si>
  <si>
    <t>Vencimiento de términos en los procesos disciplinarios de acuerdo con la normatividad legal vigente.</t>
  </si>
  <si>
    <t>CLASE</t>
  </si>
  <si>
    <t>Ejecución y Administración de Procesos</t>
  </si>
  <si>
    <t>CAUSA</t>
  </si>
  <si>
    <t>CONSECUENCIA</t>
  </si>
  <si>
    <t>falta de programacioón priorización y control de los procesos disciplinarios y administrativos</t>
  </si>
  <si>
    <t>Acciones penales y sanciones en contra de la entidad.</t>
  </si>
  <si>
    <t>debido a falta de programacioón priorización y control de los procesos disciplinarios y administrativos</t>
  </si>
  <si>
    <t>Perdida de recursos públicos</t>
  </si>
  <si>
    <t>Numero de veces que para por el punto del riesgo en un año?</t>
  </si>
  <si>
    <t>PROBABILIDAD 
Nivel de exposición del riesgo</t>
  </si>
  <si>
    <t>IMPACTO 
ECONOMICO O REPUTACIONAL</t>
  </si>
  <si>
    <t>A la fecha se encuentran 39 investigaciones disciplinarias y 39 indagaciones preliminares, para un
total de 78 procesos disciplinarios, 74 en etapa de instrucción y 4 en segunda instancia.</t>
  </si>
  <si>
    <t>TIPO DE CONTROL</t>
  </si>
  <si>
    <t>Revisión de todas las etapas de los procesos disciplinarios y administrativos en todas las instancias.</t>
  </si>
  <si>
    <t>TIPO: Detectivo
IMPLEMENTACIÓN: Manual
DOCUMENTACIÓN: SI
FRECUENCIA: Continua 
EVIDENCIA:SI</t>
  </si>
  <si>
    <t>CALCULO</t>
  </si>
  <si>
    <t>Acciones de mitigación</t>
  </si>
  <si>
    <t>Fecha inicial</t>
  </si>
  <si>
    <t>Fecha final</t>
  </si>
  <si>
    <t>Responsable</t>
  </si>
  <si>
    <t>Coordinador del grupo control ético y disciplinario.</t>
  </si>
  <si>
    <t>Estratégia para combatir el riesgo
(Reducir, aceptar o evitar)</t>
  </si>
  <si>
    <t>PLAN DE MITIGACIÓN</t>
  </si>
  <si>
    <t>Reducir</t>
  </si>
  <si>
    <t>CONTINGENCIA CUANDO SE MATERIALICE</t>
  </si>
  <si>
    <t>Fortalecer los controles de los procedimientos disciplinarios y administrativos, que permita asegurar el cumplimiento legal en el marco normativo y pertinencia de las decisiones y fallos para la protección de los recursos del Fondo Rotatorio de la Policía.</t>
  </si>
  <si>
    <t>Registro</t>
  </si>
  <si>
    <t>Informe al Director General</t>
  </si>
  <si>
    <t>Revisión de los hechos de la materialización para la toma de medidas que conlleven a la pretección de los recursos públicos.</t>
  </si>
  <si>
    <t>DATOS</t>
  </si>
  <si>
    <t>por la posibililidad de recibir o solicitar cualquier dadiva o beneficio a nombre propio o de terceros</t>
  </si>
  <si>
    <t xml:space="preserve">Actos de corrupción </t>
  </si>
  <si>
    <t>por multas y sanciones</t>
  </si>
  <si>
    <t>Debido a impuestos Nacionales, Distritales y Municipales, Presentados y Pagados por Fuera de los Términos Establecidos</t>
  </si>
  <si>
    <t>No presentar el pago de los impuestos nacionales, distritales o municipales en las fechas establecidas.</t>
  </si>
  <si>
    <t>Debido a impuestos Nacionales, Distritales y Municipales, Presentados y pagados por Fuera de los Términos Establecidos</t>
  </si>
  <si>
    <t>Mensualmente: 
1 retefuente (40horas) + 10 municipales (40 horas) = 440 horas
Bimestral: 
1 reteica BTA (24 horas) + 1 IND y COME BTA (40 horas) + 30 MUNICIPALES (8 horas) 240 horas+ 1 IVA (40 horas) horas =344 horas
Semestral: Estapilla (120 horas)
Anual: Ingresos y patrimonio (176 horas) - TOTAL = 1080</t>
  </si>
  <si>
    <t>Realizar las gestiones neecsarias para un pago 5 días por anticipado de los impuestos, evitando los reprocesos y demoras en los trámites internos de aprobación.</t>
  </si>
  <si>
    <t>ACONOMICO : perdida EN SMLMV 
REPUTACIONAL : VER TABLA</t>
  </si>
  <si>
    <t xml:space="preserve">Posibilidad de perdida reputacional </t>
  </si>
  <si>
    <t>Posibilidad de perdida reputacional por vencimiento ed terminos frente a las conductas de los sujetos procesales por falta de programacioón priorización y control de los procesos disciplinarios y administrativos</t>
  </si>
  <si>
    <t>Posibilidad de perdida económica</t>
  </si>
  <si>
    <t>Posibilidad de perdida económicapor multas y sanciones debido a impuestos Nacionales, Distritales y Municipales, Presentados y Pagados por Fuera de los Términos Establecidos o por corrección.</t>
  </si>
  <si>
    <t>debido a la no ejecución de contratos con terceros de cada vigencia.</t>
  </si>
  <si>
    <t>por reducción presupuestal para la vigencia siguiente</t>
  </si>
  <si>
    <t>Disminución de la apropiación presupuestal.</t>
  </si>
  <si>
    <t>PRUSUPUESTO APROBADO
2021: 432.855
2022: 490,000
2023: 376.524</t>
  </si>
  <si>
    <t>Posibilidad de perdida reputacional por disminución presupuestal para la vigencia siguiente debido a la no ejecución de contratos con terceros de la vigencia actual.</t>
  </si>
  <si>
    <t>Hallazgos de los entes de control y conceptos desfavorables de los organos de dirección y control por por que los recursos colocados no son ejecutados dentro de la vigencia por la falta de ejecución de los contratos con terceros.</t>
  </si>
  <si>
    <t>Seguimiento a la ejecución presupuestal del rubro que contiene el saldo pendiente de ejecutar, reportando a través de correo diariamente.</t>
  </si>
  <si>
    <t>TIPO: Preventivo
IMPLEMENTACIÓN: Manual
DOCUMENTACIÓN: SI
FRECUENCIA: Continua 
EVIDENCIA:SI</t>
  </si>
  <si>
    <t>Informar en forma mensual el estado de la ejecución presupuestal de los contratos vigentes.</t>
  </si>
  <si>
    <t>por causación de intereses, multa o sanciones</t>
  </si>
  <si>
    <t>por tutelas o quejas de clientes y partes interesadas</t>
  </si>
  <si>
    <t>debido a la respuesta de Preguntas, quejas y reclamos por fuera de términos de ley</t>
  </si>
  <si>
    <t>Posibilidad de pérdida reputacional por tutelas o quejas de clientes y partes interesadas debido a su respuesta por fuera de términos de ley.</t>
  </si>
  <si>
    <t>por denuncias o reclamaciones masivas</t>
  </si>
  <si>
    <t>Posibilidad de perdida económica por demandas o sanciones debido a enfermedades laborales o muerte de servidores públicos en cumplimiento de las funciones.</t>
  </si>
  <si>
    <t>debido a enfermedades laborales o muerte de servidores públicos en cumplimiento de las funciones.</t>
  </si>
  <si>
    <t>Actos de corrupción</t>
  </si>
  <si>
    <t>por el direccionamiento en la  vinculación de personal para el desempeño en la entidad.</t>
  </si>
  <si>
    <t>Actos de corrupción por la posibililidad de recibir o solicitar cualquier dadiva o beneficio a nombre propio o de terceros por el direccionamiento en la  vinculación de personal para el desempeño en la entidad.</t>
  </si>
  <si>
    <t xml:space="preserve">debido a baja satisfacción del Talento Humano de FORPO. </t>
  </si>
  <si>
    <t>La posibilidad de que los funcionarios del proceso de créditos de reciban dadivas por parte de los beneficiarios para la aprobación de los créditos sin el lleno de los requisitos.</t>
  </si>
  <si>
    <t>Perdida de los recursos públicos y mala imagen de la entidad</t>
  </si>
  <si>
    <t>Extremo</t>
  </si>
  <si>
    <t>Encuesta de satisfacción preguntando a los clientes, si los funcionarios solicitaron dadivas para la agilización de créditos.</t>
  </si>
  <si>
    <t>Revisión de los controles del proceso con el fin de fortalecer el proceso y el conocimiento de los funcionarios para evitar actos de corrupción.</t>
  </si>
  <si>
    <t>Informe de resultado</t>
  </si>
  <si>
    <t xml:space="preserve">Coordinador grupo </t>
  </si>
  <si>
    <t>Informe de resultado mensual</t>
  </si>
  <si>
    <t>Coordinador grupo presupuesto</t>
  </si>
  <si>
    <t>Revisar las causas que ocasionaron la no ejecución de los recursos a través del resultado de la ejecución de los contratos con terceros.</t>
  </si>
  <si>
    <t>Informe de resultados</t>
  </si>
  <si>
    <t>debido a pago extemporáneo de la seguridad social y aportes a parafiscales o por inconsistencias u omisiones en las liquidaciones de nómina o viáticos.</t>
  </si>
  <si>
    <t>Posibilidad de pérdida económica por causación de intereses, multa o sanciones debido a pago extemporáneo de la seguridad social y aportes a parafiscales o por inconsistencias u omisiones en las liquidaciones de nómina o viáticos.</t>
  </si>
  <si>
    <t>Perdida de credibilidad y confianza en las políticas de talento humano.</t>
  </si>
  <si>
    <t>Perdida de credibilidad y confianza en las políticas de talento humano.
Investigaciones disciplinarias, administrativas, ficales y penales.</t>
  </si>
  <si>
    <t>El riesgo afecta la imagen de la entidad con algunos usuarios de relevancia frente al logro de los objetivos.</t>
  </si>
  <si>
    <t>El evento podra ocurrir en algun momento al menos una vez en los ultimos dos años.</t>
  </si>
  <si>
    <t>TIPO: Detectivo
IMPLEMENTACIÓN: Manual
DOCUMENTACIÓN: NO
FRECUENCIA: Continua 
EVIDENCIA:SI</t>
  </si>
  <si>
    <t>Coordinador grupo gestión del talento humano</t>
  </si>
  <si>
    <t>Traslado del funcionario a otra area para inicio del proceso disciplinario y administrativo y la apertura de investigación ante la procuraduria y fiacalia.</t>
  </si>
  <si>
    <t>11 funcionarios
HORAS SEMANALES: 240</t>
  </si>
  <si>
    <t>por daños o perdidas hardware de propiedad de la entidad</t>
  </si>
  <si>
    <t>debido a falta de mantenimiento correctivo y preventivo de equipos e infraestructura.</t>
  </si>
  <si>
    <t xml:space="preserve">Los equipos TIC de la entidad pueden sufrir daños o perdidas por falta de mantenimiento de equipos o inundaciones o fallas electricas o incendios. </t>
  </si>
  <si>
    <t>Falta de mantenimiento correctivo y preventivo de equipos e infraestructura.</t>
  </si>
  <si>
    <t>Inoperatividad de los equipos para el fucionamiento de las plataformas TIC.</t>
  </si>
  <si>
    <t>Posibilidad de perdida economica por daños o perdidas en el hardware de propiedad de la entidad debido a falta de mantenimiento correctivo y preventivo de equipos e infraestructura.</t>
  </si>
  <si>
    <t>Elaboración del plan de mantenimiento correctivos y preventivos.</t>
  </si>
  <si>
    <t>TIPO: Detectivo
IMPLEMENTACIÓN: Manual
DOCUMENTACIÓN: SI
FRECUENCIA: Continua 
EVIDENCIA: SI</t>
  </si>
  <si>
    <t>Políza de seguros para los equipos por daño o perdida.</t>
  </si>
  <si>
    <t>TIPO: Correctivo
IMPLEMENTACIÓN: Manual
DOCUMENTACIÓN: SI
FRECUENCIA: Continua 
EVIDENCIA: SI</t>
  </si>
  <si>
    <t>debido a fuga de información confidencial de la entidad.</t>
  </si>
  <si>
    <t>debido a proferir actos administrativos contrarios a derecho</t>
  </si>
  <si>
    <t>debido a desacato a tutelas</t>
  </si>
  <si>
    <t>por sentencias en contra</t>
  </si>
  <si>
    <t>debido a condenas judiciales</t>
  </si>
  <si>
    <t xml:space="preserve">por fallos o sentencias desfavorables a la entidad </t>
  </si>
  <si>
    <t>Posibilidad de pérdida económica por sentencias en contra debido a desacato a tutelas</t>
  </si>
  <si>
    <t>Posibilidad de pérdida económica por fallos o sentencias desfavorables a la entidad debido a condenas judiciales</t>
  </si>
  <si>
    <t>proferir actos administrativos contrarios a derecho</t>
  </si>
  <si>
    <t>desacato a tutelas</t>
  </si>
  <si>
    <t>condenas judiciales</t>
  </si>
  <si>
    <t>Perdida económica y condena del juez de tutela</t>
  </si>
  <si>
    <t>Tutelas, demandas o multas</t>
  </si>
  <si>
    <t>Media</t>
  </si>
  <si>
    <t>Agencia Nacional para la defensa jurídica del estado, realiza la capacitación y actualización jurídica a los apoderados judiciales, dejando certificaciones de asistencias.</t>
  </si>
  <si>
    <t>TIPO: Preventivo
IMPLEMENTACIÓN: Manual
DOCUMENTACIÓN: SI
FRECUENCIA: Continua 
EVIDENCIA: SI</t>
  </si>
  <si>
    <t>Jefe de la Oficina Asesora Jurídica, verificar el cumplimiento ordenado por el despacho judicial, dejando registro por correo electrónico.</t>
  </si>
  <si>
    <t>PROCESOS JUDICIALES: 2 PERSONAS
TIEMPO : 1680 HORAS</t>
  </si>
  <si>
    <t>Incumplimiento de las metas y objetivos</t>
  </si>
  <si>
    <t>debido a la falencias en el sistema de control interno</t>
  </si>
  <si>
    <t>Posibilidad de pérdida reputacional por el incumplimiento de las metas y objetivos de la entidad debido a la falencias en el sistema de control interno.</t>
  </si>
  <si>
    <t>Por la reticencia de la alta dirección al ser evaluada y la ausencia de un plan de auditorias para la entidad.</t>
  </si>
  <si>
    <t>falencias en el sistema de control interno</t>
  </si>
  <si>
    <t xml:space="preserve">Afectación de la reputación de la entidad
</t>
  </si>
  <si>
    <t>Plan de auditorias 1 vez al año y se presenta al comité.</t>
  </si>
  <si>
    <t>Comité Institucional de Coordinación de Control Interno, realizan la verificación de la presentación del plan de auditorias y aprueban, dejando como registro el acta de comité.</t>
  </si>
  <si>
    <t>Informar al consejo directivo sobre la ausencia de plan de auditorias de la entidad</t>
  </si>
  <si>
    <t>Informe ejecutivo</t>
  </si>
  <si>
    <t>por bajo desempeño en los indicadores</t>
  </si>
  <si>
    <t>debido al incumplimiento de planes, programas y proyectos</t>
  </si>
  <si>
    <t>Ejecución y administración de procesos</t>
  </si>
  <si>
    <t>Bajo desempeño en las metas y objetivos propuestos por incumplimiento de los planes, programas y proyectos establecidos en la entidad.</t>
  </si>
  <si>
    <t>Baja reputación.</t>
  </si>
  <si>
    <t>EL riesgo afecta la imagen de la entidad con riesgo sostenido en el país.</t>
  </si>
  <si>
    <t>Incumplimiento de planes, programas y proyectos.</t>
  </si>
  <si>
    <t>Jefe de la Oficina Asesora de Planeación, realiza seguimiento mensual al cumplimiento de las actividades de los planes programas y proyectos a las dependencias y procesos responsables de ejecutarlas, dejando registro en actas de reunión.</t>
  </si>
  <si>
    <t>falta de claridad o mala información en el contenido de la información emitidas a través de los medios masivos de comunicación.</t>
  </si>
  <si>
    <t>Posibilidad de pérdida reputacional por denuncias o reclamaciones masivas debido a la falta de claridad o mala información en el contenido de la información emitida a través de los medios masivos de comunicación.</t>
  </si>
  <si>
    <t>Perdida reputacional, denuncias, demandas.</t>
  </si>
  <si>
    <t xml:space="preserve">Denuncias o reclamaciones por  falta de claridad o mala información impactando a los clientes o partes interesadas y desfavoreciendo la imagen de la entidad. </t>
  </si>
  <si>
    <t># Quejas, reclamos, sugerencias y derechos de petición 2022: 488
Cada una de las respuestas se maneja en 15 días</t>
  </si>
  <si>
    <t>por daño u obsolecencia de materias primas, insumos y suministros.</t>
  </si>
  <si>
    <t>debido a la falta de planeación en las compras de materias primas, insumos y suministros.</t>
  </si>
  <si>
    <t>Posibilidad de perdida economica por daño u obsolecencia de materias primas, insumos y suministros debido a la falta de planeación en las compras de materias primas, insumos y suministros.</t>
  </si>
  <si>
    <t xml:space="preserve">Que las jefaturas de entidad realicen la planeación de las compras sin tener en cuenta del consumo real mensual que se requiere y las existencias en inventario. </t>
  </si>
  <si>
    <t>Perdidas económicas. 
Deterioro de materiales, insumos y suministros.</t>
  </si>
  <si>
    <t>debido a la falta de planeación en las compras de materias primas, insumos y suministros, así como la falta de control en los consumos.</t>
  </si>
  <si>
    <t>Los materiales, insumos y suministros tiene exposición todos los días del año, las 24 horas.</t>
  </si>
  <si>
    <t>Subdirector Operativo, realiza seguimiento a las PQRS en comité de CREQIS, dejando registro en actas de reunión.</t>
  </si>
  <si>
    <t>Coordinador, realiza la revisión del contenido de los mensajes y publicaciones realizadas, dejando registro en informe.</t>
  </si>
  <si>
    <t>por demandas o acuerdos legales</t>
  </si>
  <si>
    <t>Perdida de recursos de la entidad</t>
  </si>
  <si>
    <t>Obras 2022: (esevi mebog decas hocen guaymaral cenop metic) 7 obras
Supervisores: # 6
Los 365 días del año 2022 - 8 horas diarias
60.000 millones</t>
  </si>
  <si>
    <t>TIPO: Correctivo
IMPLEMENTACIÓN: Manual
DOCUMENTACIÓN: No
FRECUENCIA: Continua 
EVIDENCIA:SI</t>
  </si>
  <si>
    <t xml:space="preserve">Reducir </t>
  </si>
  <si>
    <t>por multa o sanción</t>
  </si>
  <si>
    <t>Perdida económica 
Desabilitación del depósito aduanero por parte de la DIAN
Perdida de usuario simplificado ante la DIAN</t>
  </si>
  <si>
    <t>Debido a deterioro de las instalaciones de la Entidad o daño en los vehiculos.</t>
  </si>
  <si>
    <t>Posibilidad de perdida económica por detrimento patrimonial debido a deterioro de las instalaciones de la Entidad o daño de vehiculos.</t>
  </si>
  <si>
    <t>Que las sedes o los vehiculos de la entidad se deterioren afectando el servicio que presta la entidad con  la perdida de valor en el tiempo.</t>
  </si>
  <si>
    <t>Debido a deterioro de las instalaciones de la Entidad o los vehiculos.</t>
  </si>
  <si>
    <t>Perdida de valor en el tiempo</t>
  </si>
  <si>
    <t>Los daños a las instalaciones se pueden presentar en cualquier momento del año, por consiguiente su funcionamiento es de 24 horas todos los días del año.</t>
  </si>
  <si>
    <t>Jefe del grupo lógistica, realiza plan de mantenimiento correctivo y preventivo de las instalaciones y los vehiculos, desarrollando las debidas  contrataciones y los seguimientos oportunos, dejando registros en informes de seguimiento.</t>
  </si>
  <si>
    <t>TIPO: Detectivo 
IMPLEMENTACIÓN: Manual
DOCUMENTACIÓN: SI
FRECUENCIA: Continua
EVIDENCIA: SI</t>
  </si>
  <si>
    <t>Jefe del grupo logística, suscribe las polízas de todo riesgos en donde se incluyen las instalaciones y los vehiculo, se realiza el seguimiento al proceso de contratación.</t>
  </si>
  <si>
    <t>1. Activar las polízas para el cobro del valor asegurado.
2. Abrir procesos de investigación disciplinaria o administrativa.</t>
  </si>
  <si>
    <t>por detrimento patrimonial</t>
  </si>
  <si>
    <t>por anónimos o quejas y reclamos internos</t>
  </si>
  <si>
    <t>Servidores: Funcionando las 24 horas
Swich: 24 horas
Computadores: 8 horas
Inventario: equipos TIC de TELEM - valor : 7.943.324.664</t>
  </si>
  <si>
    <t>Actos de corrupción por la posibililidad de recibir o solicitar cualquier dadiva o beneficio a nombre propio o de terceros debido a fuga de información confidencial de la entidad.</t>
  </si>
  <si>
    <t>La información reservada de la entidad sea obtenida para el beneficio propio o de un tercero.</t>
  </si>
  <si>
    <t>fuga de información confidencial de la entidad.</t>
  </si>
  <si>
    <t>Uso indebido de información privilegiada de la entidad.</t>
  </si>
  <si>
    <t>Probabilidad el evento pude ocurrir en algun momento.</t>
  </si>
  <si>
    <t>Coordinador del grupo Telemática, mantenimiento al sistema de gestión de seguridad de la información, Informe de auditoria interna y externa.</t>
  </si>
  <si>
    <t>TIPO: etectivo
IMPLEMENTACIÓN: Manual
DOCUMENTACIÓN: SI
FRECUENCIA: Continua 
EVIDENCIA: SI</t>
  </si>
  <si>
    <t>Central de cuentas</t>
  </si>
  <si>
    <t>Presupuesto</t>
  </si>
  <si>
    <t>Direccionamiento estratégico</t>
  </si>
  <si>
    <t>Coorddinador del grupo almacén general, revisa los inventarios e informa a los procesos los inventarios de baja rotación, informe de resultados a la subdirección administrativa y financiera.</t>
  </si>
  <si>
    <t>Realizar informe a la dirección general sobre los bienes con baja rotación u obsoletos.</t>
  </si>
  <si>
    <t xml:space="preserve">por fallos o demandas </t>
  </si>
  <si>
    <t>Perdida económica</t>
  </si>
  <si>
    <t>Contratos suscrito 2022: 22
Horas laborales del equipo contratos interadministrativos: 
173 horas por contrato
Personal:  7
Valor contratos suscrito 2022: $48.153.189.362
sumar tiempo de adquisiciones</t>
  </si>
  <si>
    <t>Con Entidad contratante, se realiza un comité de coordinación para hacerle seguimiento al convenio o contrato interadministrativo, Dejando actas de reunión</t>
  </si>
  <si>
    <t>TIPO: Detectivo
IMPLEMENTACIÓN: Manual
DOCUMENTACIÓN: SI
FRECUENCIA: Continua
EVIDENCIA: SI</t>
  </si>
  <si>
    <t>Oficina Asesora de Planeación, seguimiento al plan anual de adquisiones, se deja informe mensual de ejecución.</t>
  </si>
  <si>
    <t>Deterioro y perdida de documentación de los archivos central e historico.</t>
  </si>
  <si>
    <t>Posibilidad de perdida económica por sanciones deterioro y perdida de documentación de los archivos central e historico.</t>
  </si>
  <si>
    <t>por sanciones o demandas</t>
  </si>
  <si>
    <t>Que se deterioren o perdida total de los documentos titulos valores conservados en archivo central e histórico.</t>
  </si>
  <si>
    <t>Perdidas económicas. 
Perdida de información importante para la entidad.</t>
  </si>
  <si>
    <t>Documentos de créditos en archivo central e histórico: 230.362.239.056 Obligaciones: 12918</t>
  </si>
  <si>
    <t>Deterioro y perdida de documentación de los archivos central e histórico.</t>
  </si>
  <si>
    <t>No aplica</t>
  </si>
  <si>
    <t>Realizar informe a la dirección general sobre la perdida de archivos.</t>
  </si>
  <si>
    <t>Quejas, reclamos y anonimos internos por la insatisfacción deltalento humano de la entidad.</t>
  </si>
  <si>
    <t>Coordinador del grupo talento humano, realiza encuesta para evaluar la satisfacción del personal de la entidad.</t>
  </si>
  <si>
    <t>por demandas interpuestas a la entidad</t>
  </si>
  <si>
    <t>debido a incumplimiento del pago o cobro de obligaciones.</t>
  </si>
  <si>
    <t>Posibilidad de perdida económica por demandas interpuestas a la entidad debido a incumplimiento del pago o cobro de obligaciones.</t>
  </si>
  <si>
    <t>Incumplimiento del pago o cobro de obligaciones.</t>
  </si>
  <si>
    <t>Primer mes de enero: realizar cruces para cierre de año
desde febrero inicia el trámite de pagos.
Para el año 2022 de tramitaron 4254 
Para el año 2022 se tramitaron 3 obligaciones
Las cuentas tramitadas por trimestre son : 1er trimestre: 543 2do trimestre:947 3er trimestre: 1292 4to trimestre: 1472
Valor tramitado en cuentas forpo 2022: 444.886.737.374</t>
  </si>
  <si>
    <t>Proceso</t>
  </si>
  <si>
    <t>Coordinador del grupo central de cuentas, revsión de las cuentas que reuna los requisitos de acuerdo a las condiciones contuales, valores y correcta aplicación de los impuestos.</t>
  </si>
  <si>
    <t>Revisión de las cuentas para evidenciar los errores en su presentación y realizar los ajustes necesarios a los documentos presentados. 
Fortalecer los documentos con controles mas efectivos.</t>
  </si>
  <si>
    <t>Informe al director general</t>
  </si>
  <si>
    <t>Realizar informe al director general sobre el resultado de la encuesta.</t>
  </si>
  <si>
    <t>Nivel sector Administrativo</t>
  </si>
  <si>
    <t xml:space="preserve">Posibilidad de perdida reputacional por anónimos o quejas y reclamos debido a baja satisfacción del personal de FORPO. </t>
  </si>
  <si>
    <t>Demandas en contra de la entidad por que las facturas no sean gestionadas y giradas dentro de los terminos contractuales y legales, además que no se recuperen los recursos por el cobro a favor de la entidad.</t>
  </si>
  <si>
    <t>Demandas o sanciones sin haber realizado el debido proceso del funcionario o cuando ocurren hechos mortales en cumplimiento de sus funciones.</t>
  </si>
  <si>
    <t>Recibir o solicitar dadiva por el direccionamiento de la vinculación del personal.</t>
  </si>
  <si>
    <t>Demandas o sanciones Causal de pagos extemporaneos en la seguridad social y parafiscales o inconsistencias en las liquidaciones.</t>
  </si>
  <si>
    <t>por incapacidades</t>
  </si>
  <si>
    <t>debido a enfermedades laborales de servidores públicos en cumplimiento de las funciones.</t>
  </si>
  <si>
    <t>CUANTOS FUNCIONARIOS CON ENFERMEDADES LABORALES TENEMOS REPORTADAS : 37
HORAS AL AÑO:2112
VALOR NÓMINA: 1.186.000</t>
  </si>
  <si>
    <t>El coordinador del grupo talento humano, hace el seguimiento y control al personal que presenta enfermedades laborales en la entidad, dejando registro en formatos de seguimiento.</t>
  </si>
  <si>
    <t>El coordinador del grupo talento humano, revisa los soportes de los perfiles requeridos por las diferentes dependencias para que den cumplimiento al requisito, dejando registro en actas de revisión.</t>
  </si>
  <si>
    <t>2 funcionarios 
15 días liquidando nómina
5 días liquidación seguridad social
Nómina 2022: * 12
Viaticos: 2022</t>
  </si>
  <si>
    <t>El coordinador del grupo talento humano, verifica el método de liquidacion e información contra las novedades ingresadas en el aplicativo ORACLE, dejando registro a través de correo electrónico.</t>
  </si>
  <si>
    <t>Debido a incumplimiento de los acuerdos, convenios y/o contratos interadministrativos con entidades.</t>
  </si>
  <si>
    <t>Posibilidad de perdida económica por fallos o demandas debido a incumplimiento de los acuerdos, convenios y/o contratos interadministrativos con entidades.</t>
  </si>
  <si>
    <t>incumplimiento de los acuerdos, convenios y/o contratos interadministrativos con entidades.</t>
  </si>
  <si>
    <t>obras, consultorías, interventorías inconclusas</t>
  </si>
  <si>
    <t>Posibilidad a perdida económica por demandas o acuerdos legales obras, consultorías, interventorías inconclusas</t>
  </si>
  <si>
    <t>Demandas o acuerdos legales desde los contratantes o contratistas por obras, consultorías, interventorías inconclusas.</t>
  </si>
  <si>
    <t>Supervisor del contrato, hace la verificación técnica, administrativa, financiera, legal, ambiental y seguridad y salud en el trabajo de las obras en ejecución a las obras, las consultorías y las interventorías, dejando registro mediante un informe técnico mensual debidamente soportado.</t>
  </si>
  <si>
    <t>Director General, prueba de polígrafo, dejando informe</t>
  </si>
  <si>
    <t>inicio del proceso disciplinario y administrativo y la apertura de investigación ante la procuraduría y fiscalía.</t>
  </si>
  <si>
    <t>debido al incumplimiento de los regulación aduanera de la DIAN en las actividades de importación, exportación y Depósito de mercancías en trámite de nacionalización.</t>
  </si>
  <si>
    <t>Posibilidad de perdida económica por multa o sanción debido al incumplimiento de los regulación aduanera de la DIAN en las actividades de importación, exportación y Depósito de mercancías en trámite de nacionalización.</t>
  </si>
  <si>
    <t>Que sanciones a la entidad e inhabilitación del deposito aduanero para realizar las nacionalizaciones, exportaciones y el deposito en mercancía de nacionalización.</t>
  </si>
  <si>
    <t>incumplimiento de los regulación aduanera de la DIAN en las actividades de importación, exportación y Depósito de mercancías en trámite de nacionalización</t>
  </si>
  <si>
    <t>Cantidad de nacionalizaciones (descargue directo): 219
Cantidad de exportaciones: 58
Servicios de deposito aduanero
Depósito Aduanero: 157 (Legal 30 días, prorrogables por 30 días más)
Exportación 2 días - 48 horas 
Descargues directos: 2 días hábiles - 48 horas</t>
  </si>
  <si>
    <t>Coordinador del grupo Operaciones de Comercio Exterior, verificando mediante la plataforma Siglo XXI el tipo de trámite, veficiando que la mercancía llegue al territorio aduanero Colombiano. Dejando registro en el sistema XXI.</t>
  </si>
  <si>
    <t>Coordinador del grupo Operaciones de Comercio Exterior, verificando mediante la plataforma MUISCA si la mercancía fue destinada a deposito aduanero. Dejando registro MUISCA - Planilla de envío destinadas al depósito</t>
  </si>
  <si>
    <t>Fortalecer los controles de las fechas de vencimiento en las operaciones de comercio exterior.
Inicio del proceso disciplinario y administrativo y la apertura de investigación ante la procuraduría y fiscalía.</t>
  </si>
  <si>
    <t>por la posibilidad de recibir o solicitar cualquier dadiva o beneficio a nombre propio o de terceros</t>
  </si>
  <si>
    <t>debido a una mala actuación del personal para el análisis, estudio y aprobación de créditos sin el cumplimiento de los requisitos establecidos por la entidad.</t>
  </si>
  <si>
    <t>Actos de corrupción  por la posibilidad de recibir o solicitar cualquier dadiva o beneficio a nombre propio o de terceros debido debido a la aprobación de créditos sin el cumplimiento de los requisitos establecidos por la entidad.</t>
  </si>
  <si>
    <t>Mala actuación del personal para el análisis, estudio y aprobación de créditos sin el cumplimiento de los requisitos establecidos por la entidad.</t>
  </si>
  <si>
    <t>CREDITOS: media el evento podrá ocurrir en algún momento - al menos una vez en los últimos dos años</t>
  </si>
  <si>
    <t>Traslado del funcionario a otra áreas para inicio del proceso disciplinario y administrativo y la apertura de investigación ante la procuraduría y fiscalía.</t>
  </si>
  <si>
    <t>Actos de corrupción por la posibilidad de recibir o solicitar cualquier dadiva o beneficio a nombre propio o de terceros debido a proferir actos administrativos emitidos por la Oficina Asesoría Jurídica contrarios a derecho.</t>
  </si>
  <si>
    <t>Jefe Oficina Asesora Jurídica, hace revisión de los textos de los actos administrativos proferidos por la oficina jurídica, dejando registro en correo electrónico.</t>
  </si>
  <si>
    <t>Traslado del funcionario a otra área para inicio del proceso disciplinario y administrativo y la apertura de investigación ante la procuraduría y fiscalía.</t>
  </si>
  <si>
    <t>TUTELAS 2022: 222.000.000
25 tutelas : 3 días por tutela</t>
  </si>
  <si>
    <t>Restablecimiento de derechos</t>
  </si>
  <si>
    <t>Jefe de la Oficina Asesora Jurídica, se celebra un comité de defensa judicial y conciliación para determinar las acciones legales que el abogado ejercerá, dejando acta de comité en forma mensual.</t>
  </si>
  <si>
    <t>Métricas de redes sociales del segundo semestre de 2022: 89909 en todas las redes sociales</t>
  </si>
  <si>
    <t>Nivel país</t>
  </si>
  <si>
    <t>Denuncias o reclamaciones por tutelas o quejas solucionadas por fuera de los términos establecidos en la Ley acarreando posibles demandas.</t>
  </si>
  <si>
    <t>Contabilidad y costos</t>
  </si>
  <si>
    <t xml:space="preserve">por hallazgos y sanciones </t>
  </si>
  <si>
    <t>debido que la información financiera no sea real, ni confiable.</t>
  </si>
  <si>
    <t>Posibilidad de perdida reputacional por hallazgos y sanciones debido que la información financiera no sea real, ni confiable.</t>
  </si>
  <si>
    <t>Sanciones en contra de la entidad por los organos de control por que no son presentados la información financiera real y confiable de la entidad.</t>
  </si>
  <si>
    <t>La información financiera no sea real, ni confiable.</t>
  </si>
  <si>
    <t>Los cinco primeros días de cada mes se hace el cierre contable: 12 meses, por cinco días.
EL responsable de elaborar los estados dinancieros se demora: 4 días por mes.</t>
  </si>
  <si>
    <t>EL riesgo afecta la imagen de la entidad a nivel nacional con efecto publicitario sostenido a nivel pais.</t>
  </si>
  <si>
    <t>Reputacional</t>
  </si>
  <si>
    <t>Coordinador del grupo contabilidad y costos, realiza la revisión de las cuentas contables mensualmente contra el balance financiero, dejando la evidencia en los soportes de las cuentas.</t>
  </si>
  <si>
    <t>Administración financiera</t>
  </si>
  <si>
    <t>Incumplimiento a las entidades con las cuales se firmen contratos interadministrativos o convenios.</t>
  </si>
  <si>
    <t>LISTADO DE RIESGOS 2023</t>
  </si>
  <si>
    <t xml:space="preserve">Nota: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</si>
</sst>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4" formatCode="_(&quot;$&quot;\ * #,##0.00_);_(&quot;$&quot;\ * \(#,##0.00\);_(&quot;$&quot;\ * &quot;-&quot;??_);_(@_)"/>
    <numFmt numFmtId="43" formatCode="_(* #,##0.00_);_(* \(#,##0.00\);_(* &quot;-&quot;??_);_(@_)"/>
    <numFmt numFmtId="164" formatCode="_-&quot;$&quot;\ * #,##0.00_-;\-&quot;$&quot;\ * #,##0.00_-;_-&quot;$&quot;\ * &quot;-&quot;??_-;_-@_-"/>
    <numFmt numFmtId="165" formatCode="&quot;$&quot;\ #,##0.00;[Red]\-&quot;$&quot;\ #,##0.00"/>
  </numFmts>
  <fonts count="15" x14ac:knownFonts="1">
    <font>
      <sz val="11"/>
      <color theme="1"/>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8"/>
      <color theme="0"/>
      <name val="Calibri"/>
      <family val="2"/>
      <scheme val="minor"/>
    </font>
    <font>
      <sz val="18"/>
      <color theme="1"/>
      <name val="Calibri"/>
      <family val="2"/>
      <scheme val="minor"/>
    </font>
    <font>
      <sz val="18"/>
      <color theme="0"/>
      <name val="Calibri"/>
      <family val="2"/>
      <scheme val="minor"/>
    </font>
    <font>
      <b/>
      <sz val="16"/>
      <color theme="0"/>
      <name val="Calibri"/>
      <family val="2"/>
      <scheme val="minor"/>
    </font>
    <font>
      <b/>
      <sz val="14"/>
      <color rgb="FF000000"/>
      <name val="Calibri"/>
      <family val="2"/>
      <scheme val="minor"/>
    </font>
    <font>
      <sz val="14"/>
      <color rgb="FF000000"/>
      <name val="Calibri"/>
      <family val="2"/>
      <scheme val="minor"/>
    </font>
    <font>
      <sz val="14"/>
      <color theme="0"/>
      <name val="Calibri"/>
      <family val="2"/>
      <scheme val="minor"/>
    </font>
    <font>
      <b/>
      <sz val="22"/>
      <color theme="0"/>
      <name val="Calibri"/>
      <family val="2"/>
      <scheme val="minor"/>
    </font>
    <font>
      <b/>
      <sz val="26"/>
      <color theme="0"/>
      <name val="Calibri"/>
      <family val="2"/>
      <scheme val="minor"/>
    </font>
    <font>
      <b/>
      <sz val="24"/>
      <color theme="0"/>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rgb="FF92D05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00B0F0"/>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rgb="FF002060"/>
        <bgColor indexed="64"/>
      </patternFill>
    </fill>
    <fill>
      <patternFill patternType="solid">
        <fgColor rgb="FFFF0000"/>
        <bgColor rgb="FF000000"/>
      </patternFill>
    </fill>
    <fill>
      <patternFill patternType="solid">
        <fgColor theme="9"/>
        <bgColor indexed="64"/>
      </patternFill>
    </fill>
    <fill>
      <patternFill patternType="solid">
        <fgColor rgb="FF00B050"/>
        <bgColor indexed="64"/>
      </patternFill>
    </fill>
    <fill>
      <patternFill patternType="solid">
        <fgColor theme="0"/>
        <bgColor rgb="FF000000"/>
      </patternFill>
    </fill>
    <fill>
      <patternFill patternType="solid">
        <fgColor rgb="FF92D050"/>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175">
    <xf numFmtId="0" fontId="0" fillId="0" borderId="0" xfId="0"/>
    <xf numFmtId="0" fontId="2" fillId="2" borderId="1" xfId="0" applyFont="1" applyFill="1" applyBorder="1" applyAlignment="1">
      <alignment horizontal="center" vertical="center"/>
    </xf>
    <xf numFmtId="0" fontId="3" fillId="0" borderId="1" xfId="0" applyFont="1" applyBorder="1"/>
    <xf numFmtId="0" fontId="3" fillId="0" borderId="1" xfId="0" applyFont="1" applyBorder="1" applyAlignment="1">
      <alignment horizontal="center" vertical="center"/>
    </xf>
    <xf numFmtId="0" fontId="3" fillId="0" borderId="0" xfId="0" applyFont="1"/>
    <xf numFmtId="0" fontId="2" fillId="0" borderId="0" xfId="0" applyFont="1" applyAlignment="1">
      <alignment horizontal="center" vertical="center"/>
    </xf>
    <xf numFmtId="0" fontId="2" fillId="2" borderId="1" xfId="0" applyFont="1" applyFill="1" applyBorder="1" applyAlignment="1">
      <alignment vertical="center"/>
    </xf>
    <xf numFmtId="0" fontId="3" fillId="2" borderId="1" xfId="0" applyFont="1" applyFill="1" applyBorder="1"/>
    <xf numFmtId="0" fontId="3" fillId="3" borderId="1" xfId="0" applyFont="1" applyFill="1" applyBorder="1" applyAlignment="1">
      <alignment horizontal="justify"/>
    </xf>
    <xf numFmtId="0" fontId="2" fillId="2" borderId="1" xfId="0" applyFont="1" applyFill="1" applyBorder="1" applyAlignment="1">
      <alignment horizontal="justify" vertical="center"/>
    </xf>
    <xf numFmtId="0" fontId="3" fillId="2" borderId="1" xfId="0" applyFont="1" applyFill="1" applyBorder="1" applyAlignment="1">
      <alignment horizontal="justify"/>
    </xf>
    <xf numFmtId="0" fontId="2" fillId="3" borderId="1" xfId="0" applyFont="1" applyFill="1" applyBorder="1" applyAlignment="1">
      <alignment horizontal="justify" vertical="center"/>
    </xf>
    <xf numFmtId="0" fontId="3" fillId="2" borderId="1" xfId="0" applyFont="1" applyFill="1" applyBorder="1" applyAlignment="1">
      <alignment horizontal="justify" wrapText="1"/>
    </xf>
    <xf numFmtId="0" fontId="3" fillId="2" borderId="0" xfId="0" applyFont="1" applyFill="1" applyBorder="1" applyAlignment="1"/>
    <xf numFmtId="0" fontId="3" fillId="2" borderId="0" xfId="0" applyFont="1" applyFill="1" applyBorder="1"/>
    <xf numFmtId="0" fontId="3" fillId="2" borderId="0" xfId="0" applyFont="1" applyFill="1" applyBorder="1" applyAlignment="1">
      <alignment horizontal="center" vertical="center"/>
    </xf>
    <xf numFmtId="0" fontId="3" fillId="0" borderId="0" xfId="0" applyFont="1" applyAlignment="1">
      <alignment horizontal="center" vertical="center"/>
    </xf>
    <xf numFmtId="0" fontId="2" fillId="0" borderId="1" xfId="0" applyFont="1" applyBorder="1"/>
    <xf numFmtId="0" fontId="2" fillId="5" borderId="1" xfId="0" applyFont="1" applyFill="1" applyBorder="1"/>
    <xf numFmtId="0" fontId="2" fillId="5" borderId="1" xfId="0" applyFont="1" applyFill="1" applyBorder="1" applyAlignment="1">
      <alignment horizontal="center"/>
    </xf>
    <xf numFmtId="0" fontId="2" fillId="0" borderId="1" xfId="0" applyFont="1" applyBorder="1" applyAlignment="1">
      <alignment horizontal="center" vertical="center"/>
    </xf>
    <xf numFmtId="0" fontId="2" fillId="2" borderId="1" xfId="0" applyFont="1" applyFill="1" applyBorder="1" applyAlignment="1">
      <alignment horizontal="justify" vertical="center" wrapText="1"/>
    </xf>
    <xf numFmtId="0" fontId="4" fillId="6" borderId="1" xfId="0" applyFont="1" applyFill="1" applyBorder="1" applyAlignment="1">
      <alignment horizontal="center"/>
    </xf>
    <xf numFmtId="0" fontId="4" fillId="6" borderId="0" xfId="0" applyFont="1" applyFill="1" applyAlignment="1">
      <alignment horizontal="center"/>
    </xf>
    <xf numFmtId="0" fontId="2" fillId="2" borderId="1" xfId="0" applyFont="1" applyFill="1" applyBorder="1" applyAlignment="1">
      <alignment horizontal="left" vertical="center"/>
    </xf>
    <xf numFmtId="9" fontId="2" fillId="0" borderId="1" xfId="1" applyFont="1" applyBorder="1" applyAlignment="1">
      <alignment horizontal="center"/>
    </xf>
    <xf numFmtId="0" fontId="4" fillId="6" borderId="0" xfId="0" applyFont="1" applyFill="1" applyBorder="1" applyAlignment="1">
      <alignment horizontal="center"/>
    </xf>
    <xf numFmtId="0" fontId="5" fillId="8" borderId="1" xfId="0" applyFont="1" applyFill="1" applyBorder="1" applyAlignment="1">
      <alignment horizontal="center" vertical="center"/>
    </xf>
    <xf numFmtId="0" fontId="6" fillId="0" borderId="0" xfId="0" applyFont="1"/>
    <xf numFmtId="0" fontId="7" fillId="8" borderId="0" xfId="0" applyFont="1" applyFill="1"/>
    <xf numFmtId="0" fontId="5" fillId="7" borderId="0" xfId="0" applyFont="1" applyFill="1" applyAlignment="1">
      <alignment vertical="center"/>
    </xf>
    <xf numFmtId="0" fontId="7" fillId="7" borderId="0" xfId="0" applyFont="1" applyFill="1"/>
    <xf numFmtId="0" fontId="7" fillId="7" borderId="0" xfId="0" applyFont="1" applyFill="1" applyAlignment="1">
      <alignment horizontal="justify" vertical="center"/>
    </xf>
    <xf numFmtId="0" fontId="5" fillId="7" borderId="0" xfId="0" applyFont="1" applyFill="1" applyAlignment="1">
      <alignment horizontal="center" vertical="center"/>
    </xf>
    <xf numFmtId="0" fontId="7" fillId="7" borderId="0" xfId="0" applyFont="1" applyFill="1" applyBorder="1" applyAlignment="1">
      <alignment horizontal="justify"/>
    </xf>
    <xf numFmtId="0" fontId="7" fillId="7" borderId="3" xfId="0" applyFont="1" applyFill="1" applyBorder="1" applyAlignment="1">
      <alignment horizontal="center" vertical="center"/>
    </xf>
    <xf numFmtId="0" fontId="5" fillId="7" borderId="1" xfId="0" applyFont="1" applyFill="1" applyBorder="1" applyAlignment="1">
      <alignment horizontal="center" vertical="center"/>
    </xf>
    <xf numFmtId="0" fontId="3" fillId="0" borderId="1" xfId="0" applyFont="1" applyBorder="1" applyAlignment="1">
      <alignment horizontal="left" vertical="center"/>
    </xf>
    <xf numFmtId="0" fontId="5" fillId="7" borderId="3" xfId="0" applyFont="1" applyFill="1" applyBorder="1" applyAlignment="1">
      <alignment horizontal="center" vertical="center"/>
    </xf>
    <xf numFmtId="0" fontId="7" fillId="7" borderId="4"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left" vertical="center"/>
    </xf>
    <xf numFmtId="9" fontId="2" fillId="0" borderId="0" xfId="1" applyFont="1" applyAlignment="1">
      <alignment horizontal="center"/>
    </xf>
    <xf numFmtId="9" fontId="2" fillId="0" borderId="1" xfId="0" applyNumberFormat="1" applyFont="1" applyBorder="1" applyAlignment="1">
      <alignment horizontal="center" vertical="center"/>
    </xf>
    <xf numFmtId="0" fontId="6" fillId="0" borderId="0" xfId="0" applyFont="1" applyAlignment="1">
      <alignment horizontal="center" vertical="center"/>
    </xf>
    <xf numFmtId="0" fontId="3" fillId="0" borderId="0" xfId="0" applyFont="1" applyAlignment="1">
      <alignment horizontal="justify" vertical="top"/>
    </xf>
    <xf numFmtId="0" fontId="2" fillId="0" borderId="1" xfId="0" applyFont="1" applyBorder="1" applyAlignment="1">
      <alignment horizontal="left" vertical="center"/>
    </xf>
    <xf numFmtId="0" fontId="3" fillId="0" borderId="0" xfId="0" applyFont="1" applyBorder="1" applyAlignment="1">
      <alignment horizontal="left" vertical="center"/>
    </xf>
    <xf numFmtId="0" fontId="2" fillId="9" borderId="1" xfId="0" applyFont="1" applyFill="1" applyBorder="1" applyAlignment="1">
      <alignment horizontal="justify" vertical="center"/>
    </xf>
    <xf numFmtId="0" fontId="2" fillId="9" borderId="1" xfId="0" applyFont="1" applyFill="1" applyBorder="1" applyAlignment="1">
      <alignment horizontal="center" vertical="center"/>
    </xf>
    <xf numFmtId="0" fontId="3" fillId="0" borderId="0" xfId="0" applyFont="1" applyAlignment="1">
      <alignment horizontal="center"/>
    </xf>
    <xf numFmtId="0" fontId="2" fillId="0" borderId="1" xfId="0" applyFont="1" applyBorder="1" applyAlignment="1">
      <alignment horizontal="center"/>
    </xf>
    <xf numFmtId="0" fontId="3" fillId="0" borderId="0" xfId="0" applyFont="1" applyAlignment="1">
      <alignment horizontal="center" vertical="top"/>
    </xf>
    <xf numFmtId="0" fontId="5" fillId="8" borderId="0" xfId="0" applyFont="1" applyFill="1" applyBorder="1" applyAlignment="1">
      <alignment horizontal="center" vertical="center"/>
    </xf>
    <xf numFmtId="0" fontId="5" fillId="8" borderId="6" xfId="0" applyFont="1" applyFill="1" applyBorder="1" applyAlignment="1">
      <alignment horizontal="center" vertical="center"/>
    </xf>
    <xf numFmtId="0" fontId="0" fillId="0" borderId="0" xfId="0" applyAlignment="1">
      <alignment horizontal="center" vertical="center"/>
    </xf>
    <xf numFmtId="0" fontId="5" fillId="8" borderId="9" xfId="0" applyFont="1" applyFill="1" applyBorder="1" applyAlignment="1">
      <alignment horizontal="center" vertical="center"/>
    </xf>
    <xf numFmtId="0" fontId="5" fillId="8" borderId="10" xfId="0" applyFont="1" applyFill="1" applyBorder="1" applyAlignment="1">
      <alignment horizontal="center" vertical="center"/>
    </xf>
    <xf numFmtId="0" fontId="5" fillId="8" borderId="11"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6" xfId="0" applyFont="1" applyFill="1" applyBorder="1" applyAlignment="1">
      <alignment horizontal="center" vertical="center"/>
    </xf>
    <xf numFmtId="0" fontId="5" fillId="8" borderId="11"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10" xfId="0" applyFont="1" applyFill="1" applyBorder="1" applyAlignment="1">
      <alignment horizontal="center" vertical="center"/>
    </xf>
    <xf numFmtId="0" fontId="5" fillId="8" borderId="3" xfId="0" applyFont="1" applyFill="1" applyBorder="1" applyAlignment="1">
      <alignment horizontal="center" vertical="center"/>
    </xf>
    <xf numFmtId="0" fontId="5" fillId="8" borderId="5" xfId="0" applyFont="1" applyFill="1" applyBorder="1" applyAlignment="1">
      <alignment horizontal="center" vertical="center"/>
    </xf>
    <xf numFmtId="0" fontId="8" fillId="10" borderId="0" xfId="0" applyFont="1" applyFill="1" applyAlignment="1">
      <alignment horizontal="center" vertical="center"/>
    </xf>
    <xf numFmtId="0" fontId="5" fillId="8" borderId="6" xfId="0" applyFont="1" applyFill="1" applyBorder="1" applyAlignment="1">
      <alignment horizontal="center" vertical="center" wrapText="1"/>
    </xf>
    <xf numFmtId="0" fontId="0" fillId="0" borderId="0" xfId="0" applyAlignment="1">
      <alignment horizontal="center" vertical="center" wrapText="1"/>
    </xf>
    <xf numFmtId="0" fontId="5" fillId="8" borderId="0" xfId="0" applyFont="1" applyFill="1" applyBorder="1" applyAlignment="1">
      <alignment horizontal="center" vertical="center"/>
    </xf>
    <xf numFmtId="0" fontId="5" fillId="8" borderId="6" xfId="0" applyFont="1" applyFill="1" applyBorder="1" applyAlignment="1">
      <alignment horizontal="center" vertical="center"/>
    </xf>
    <xf numFmtId="0" fontId="5" fillId="8" borderId="0" xfId="0" applyFont="1" applyFill="1" applyBorder="1" applyAlignment="1">
      <alignment horizontal="center" vertical="center" wrapText="1"/>
    </xf>
    <xf numFmtId="0" fontId="3" fillId="0" borderId="2" xfId="0" applyFont="1" applyBorder="1" applyAlignment="1">
      <alignment horizontal="center" vertical="center"/>
    </xf>
    <xf numFmtId="0" fontId="6" fillId="0" borderId="13" xfId="0" applyFont="1" applyBorder="1" applyAlignment="1">
      <alignment horizontal="justify" vertical="center"/>
    </xf>
    <xf numFmtId="0" fontId="6" fillId="0" borderId="1" xfId="0" applyFont="1" applyBorder="1" applyAlignment="1">
      <alignment horizontal="center" vertical="center"/>
    </xf>
    <xf numFmtId="0" fontId="6" fillId="0" borderId="14" xfId="0" applyFont="1" applyBorder="1" applyAlignment="1">
      <alignment horizontal="justify" vertical="center"/>
    </xf>
    <xf numFmtId="0" fontId="6" fillId="2" borderId="12" xfId="0" applyFont="1" applyFill="1" applyBorder="1" applyAlignment="1">
      <alignment horizontal="justify" vertical="top"/>
    </xf>
    <xf numFmtId="14" fontId="6" fillId="2" borderId="1" xfId="0" applyNumberFormat="1" applyFont="1" applyFill="1" applyBorder="1" applyAlignment="1">
      <alignment horizontal="center" vertical="center"/>
    </xf>
    <xf numFmtId="14" fontId="6" fillId="2" borderId="2" xfId="0" applyNumberFormat="1" applyFont="1" applyFill="1" applyBorder="1" applyAlignment="1">
      <alignment horizontal="center" vertical="center"/>
    </xf>
    <xf numFmtId="0" fontId="5" fillId="8" borderId="0" xfId="0" applyFont="1" applyFill="1" applyBorder="1" applyAlignment="1">
      <alignment horizontal="center" vertical="center"/>
    </xf>
    <xf numFmtId="0" fontId="2" fillId="9" borderId="3" xfId="0" applyFont="1" applyFill="1" applyBorder="1" applyAlignment="1">
      <alignment horizontal="center" vertical="center"/>
    </xf>
    <xf numFmtId="0" fontId="9" fillId="11" borderId="1" xfId="0" applyFont="1" applyFill="1" applyBorder="1" applyAlignment="1">
      <alignment horizontal="center" vertical="center"/>
    </xf>
    <xf numFmtId="9" fontId="2" fillId="0" borderId="1" xfId="1" applyFont="1" applyBorder="1" applyAlignment="1">
      <alignment horizontal="center" vertical="center"/>
    </xf>
    <xf numFmtId="0" fontId="5" fillId="8" borderId="6" xfId="0" applyFont="1" applyFill="1" applyBorder="1" applyAlignment="1">
      <alignment horizontal="center" vertical="center"/>
    </xf>
    <xf numFmtId="0" fontId="2" fillId="12" borderId="1" xfId="0" applyFont="1" applyFill="1" applyBorder="1" applyAlignment="1">
      <alignment horizontal="center" vertical="center"/>
    </xf>
    <xf numFmtId="0" fontId="2" fillId="13" borderId="1" xfId="0" applyFont="1" applyFill="1" applyBorder="1" applyAlignment="1">
      <alignment horizontal="center" vertical="center"/>
    </xf>
    <xf numFmtId="0" fontId="3" fillId="0" borderId="1" xfId="0" applyFont="1" applyBorder="1" applyAlignment="1">
      <alignment horizontal="justify"/>
    </xf>
    <xf numFmtId="0" fontId="3" fillId="0" borderId="1" xfId="0" applyFont="1" applyBorder="1" applyAlignment="1">
      <alignment horizontal="center"/>
    </xf>
    <xf numFmtId="0" fontId="3" fillId="0" borderId="1" xfId="0" applyFont="1" applyBorder="1" applyAlignment="1">
      <alignment horizontal="justify" vertical="center"/>
    </xf>
    <xf numFmtId="0" fontId="9" fillId="14" borderId="1" xfId="0" applyFont="1" applyFill="1" applyBorder="1" applyAlignment="1">
      <alignment horizontal="justify" vertical="center"/>
    </xf>
    <xf numFmtId="9" fontId="9" fillId="14" borderId="1" xfId="0" applyNumberFormat="1" applyFont="1" applyFill="1" applyBorder="1" applyAlignment="1">
      <alignment horizontal="center" vertical="center"/>
    </xf>
    <xf numFmtId="0" fontId="9" fillId="15" borderId="1" xfId="0" applyFont="1" applyFill="1" applyBorder="1" applyAlignment="1">
      <alignment horizontal="center" vertical="center"/>
    </xf>
    <xf numFmtId="0" fontId="3" fillId="0" borderId="1" xfId="0" applyFont="1" applyBorder="1" applyAlignment="1">
      <alignment horizontal="center" vertical="justify"/>
    </xf>
    <xf numFmtId="0" fontId="3" fillId="0" borderId="1" xfId="0" applyFont="1" applyBorder="1" applyAlignment="1">
      <alignment horizontal="justify" vertical="center" wrapText="1"/>
    </xf>
    <xf numFmtId="0" fontId="3" fillId="0" borderId="1" xfId="0" applyFont="1" applyBorder="1" applyAlignment="1">
      <alignment vertical="center"/>
    </xf>
    <xf numFmtId="0" fontId="2" fillId="4" borderId="1" xfId="0" applyFont="1" applyFill="1" applyBorder="1" applyAlignment="1">
      <alignment horizontal="center" vertical="center"/>
    </xf>
    <xf numFmtId="0" fontId="3" fillId="0" borderId="1" xfId="0" applyFont="1" applyBorder="1" applyAlignment="1">
      <alignment vertical="center" wrapText="1"/>
    </xf>
    <xf numFmtId="0" fontId="3" fillId="0" borderId="0" xfId="0" applyFont="1"/>
    <xf numFmtId="0" fontId="2" fillId="2" borderId="1" xfId="0" applyFont="1" applyFill="1" applyBorder="1" applyAlignment="1">
      <alignment horizontal="center" vertical="center"/>
    </xf>
    <xf numFmtId="0" fontId="3" fillId="0" borderId="1" xfId="0" applyFont="1" applyBorder="1"/>
    <xf numFmtId="0" fontId="3" fillId="0" borderId="1" xfId="0" applyFont="1" applyBorder="1" applyAlignment="1">
      <alignment horizontal="center" vertical="center"/>
    </xf>
    <xf numFmtId="0" fontId="3" fillId="0" borderId="0" xfId="0" applyFont="1"/>
    <xf numFmtId="0" fontId="3" fillId="2" borderId="1" xfId="0" applyFont="1" applyFill="1" applyBorder="1"/>
    <xf numFmtId="0" fontId="3" fillId="3" borderId="1" xfId="0" applyFont="1" applyFill="1" applyBorder="1" applyAlignment="1">
      <alignment horizontal="justify"/>
    </xf>
    <xf numFmtId="0" fontId="2" fillId="2" borderId="1" xfId="0" applyFont="1" applyFill="1" applyBorder="1" applyAlignment="1">
      <alignment horizontal="justify" vertical="center"/>
    </xf>
    <xf numFmtId="0" fontId="3" fillId="0" borderId="0" xfId="0" applyFont="1" applyAlignment="1">
      <alignment horizontal="center" vertic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xf>
    <xf numFmtId="9" fontId="2" fillId="0" borderId="1" xfId="0" applyNumberFormat="1" applyFont="1" applyBorder="1" applyAlignment="1">
      <alignment horizontal="center" vertical="center"/>
    </xf>
    <xf numFmtId="0" fontId="2" fillId="9" borderId="1" xfId="0" applyFont="1" applyFill="1"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xf>
    <xf numFmtId="0" fontId="3" fillId="2" borderId="1"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6" xfId="0" applyFont="1" applyFill="1" applyBorder="1" applyAlignment="1">
      <alignment horizontal="center" vertical="center"/>
    </xf>
    <xf numFmtId="0" fontId="5" fillId="8" borderId="6" xfId="0" applyFont="1" applyFill="1" applyBorder="1" applyAlignment="1">
      <alignment horizontal="center" vertical="center" wrapText="1"/>
    </xf>
    <xf numFmtId="9" fontId="2" fillId="2" borderId="1" xfId="1" applyFont="1" applyFill="1" applyBorder="1" applyAlignment="1">
      <alignment horizontal="center" vertical="center"/>
    </xf>
    <xf numFmtId="9" fontId="2" fillId="2" borderId="1" xfId="1" applyFont="1" applyFill="1" applyBorder="1" applyAlignment="1">
      <alignment horizontal="justify" vertical="center" wrapText="1"/>
    </xf>
    <xf numFmtId="14" fontId="6" fillId="0" borderId="1" xfId="0" applyNumberFormat="1" applyFont="1" applyBorder="1" applyAlignment="1">
      <alignment horizontal="center" vertical="center"/>
    </xf>
    <xf numFmtId="0" fontId="3" fillId="0" borderId="2" xfId="0" applyFont="1" applyBorder="1" applyAlignment="1">
      <alignment horizontal="center" vertical="center"/>
    </xf>
    <xf numFmtId="0" fontId="6" fillId="0" borderId="1" xfId="0" applyFont="1" applyBorder="1" applyAlignment="1">
      <alignment horizontal="center" vertical="center"/>
    </xf>
    <xf numFmtId="0" fontId="3" fillId="2" borderId="2" xfId="0" applyFont="1" applyFill="1" applyBorder="1" applyAlignment="1">
      <alignment horizontal="center" vertical="center"/>
    </xf>
    <xf numFmtId="0" fontId="6" fillId="2" borderId="12" xfId="0" applyFont="1" applyFill="1" applyBorder="1" applyAlignment="1">
      <alignment horizontal="justify" vertical="top"/>
    </xf>
    <xf numFmtId="14" fontId="6" fillId="2" borderId="1" xfId="0" applyNumberFormat="1" applyFont="1" applyFill="1" applyBorder="1" applyAlignment="1">
      <alignment horizontal="center" vertical="center"/>
    </xf>
    <xf numFmtId="14" fontId="6" fillId="2" borderId="2" xfId="0" applyNumberFormat="1" applyFont="1" applyFill="1" applyBorder="1" applyAlignment="1">
      <alignment horizontal="center" vertical="center"/>
    </xf>
    <xf numFmtId="0" fontId="6" fillId="2" borderId="13" xfId="0" applyFont="1" applyFill="1" applyBorder="1" applyAlignment="1">
      <alignment horizontal="justify" vertical="center"/>
    </xf>
    <xf numFmtId="0" fontId="2" fillId="2" borderId="3" xfId="0" applyFont="1" applyFill="1" applyBorder="1" applyAlignment="1">
      <alignment horizontal="justify" vertical="center"/>
    </xf>
    <xf numFmtId="0" fontId="2" fillId="2" borderId="3" xfId="0" applyFont="1" applyFill="1" applyBorder="1" applyAlignment="1">
      <alignment horizontal="center" vertical="center"/>
    </xf>
    <xf numFmtId="14" fontId="6" fillId="2" borderId="2" xfId="0" applyNumberFormat="1" applyFont="1" applyFill="1" applyBorder="1" applyAlignment="1">
      <alignment horizontal="justify" vertical="center"/>
    </xf>
    <xf numFmtId="9" fontId="2" fillId="0" borderId="1" xfId="1" applyFont="1" applyBorder="1" applyAlignment="1">
      <alignment horizontal="center" vertical="center"/>
    </xf>
    <xf numFmtId="0" fontId="2" fillId="13" borderId="1" xfId="0" applyFont="1" applyFill="1" applyBorder="1" applyAlignment="1">
      <alignment horizontal="center" vertical="center"/>
    </xf>
    <xf numFmtId="9" fontId="2" fillId="2" borderId="1" xfId="1" applyFont="1" applyFill="1" applyBorder="1" applyAlignment="1">
      <alignment horizontal="center" vertical="center" wrapText="1"/>
    </xf>
    <xf numFmtId="0" fontId="7" fillId="7" borderId="0" xfId="0" applyFont="1" applyFill="1" applyBorder="1" applyAlignment="1">
      <alignment horizontal="center" vertical="center"/>
    </xf>
    <xf numFmtId="0" fontId="3" fillId="0" borderId="1" xfId="0" applyFont="1" applyBorder="1" applyAlignment="1">
      <alignment horizontal="justify" vertical="top" wrapText="1"/>
    </xf>
    <xf numFmtId="0" fontId="7" fillId="7" borderId="0" xfId="0" applyFont="1" applyFill="1" applyAlignment="1">
      <alignment horizontal="center" vertical="center"/>
    </xf>
    <xf numFmtId="0" fontId="2" fillId="2" borderId="3" xfId="0" applyFont="1" applyFill="1" applyBorder="1" applyAlignment="1">
      <alignment horizontal="justify" vertical="center" wrapText="1"/>
    </xf>
    <xf numFmtId="43" fontId="2" fillId="2" borderId="1" xfId="2" applyFont="1" applyFill="1" applyBorder="1" applyAlignment="1">
      <alignment horizontal="justify" vertical="center"/>
    </xf>
    <xf numFmtId="0" fontId="6" fillId="2" borderId="14" xfId="0" applyFont="1" applyFill="1" applyBorder="1" applyAlignment="1">
      <alignment horizontal="justify" vertical="center"/>
    </xf>
    <xf numFmtId="0" fontId="6" fillId="2" borderId="1" xfId="0" applyFont="1" applyFill="1" applyBorder="1" applyAlignment="1">
      <alignment horizontal="center" vertical="center"/>
    </xf>
    <xf numFmtId="44" fontId="2" fillId="2" borderId="1" xfId="3" applyFont="1" applyFill="1" applyBorder="1" applyAlignment="1">
      <alignment horizontal="justify" vertical="center"/>
    </xf>
    <xf numFmtId="3" fontId="2" fillId="2" borderId="1" xfId="0" applyNumberFormat="1" applyFont="1" applyFill="1" applyBorder="1" applyAlignment="1">
      <alignment horizontal="justify" vertical="center"/>
    </xf>
    <xf numFmtId="44" fontId="2" fillId="2" borderId="1" xfId="0" applyNumberFormat="1" applyFont="1" applyFill="1" applyBorder="1" applyAlignment="1">
      <alignment horizontal="justify" vertical="center"/>
    </xf>
    <xf numFmtId="164" fontId="2" fillId="2" borderId="1" xfId="0" applyNumberFormat="1" applyFont="1" applyFill="1" applyBorder="1" applyAlignment="1">
      <alignment horizontal="justify" vertical="center"/>
    </xf>
    <xf numFmtId="41" fontId="2" fillId="2" borderId="1" xfId="4" applyFont="1" applyFill="1" applyBorder="1" applyAlignment="1">
      <alignment horizontal="justify" vertical="center"/>
    </xf>
    <xf numFmtId="9" fontId="2" fillId="2" borderId="1" xfId="0" applyNumberFormat="1" applyFont="1" applyFill="1" applyBorder="1" applyAlignment="1">
      <alignment horizontal="center" vertical="center"/>
    </xf>
    <xf numFmtId="165" fontId="2" fillId="2" borderId="3" xfId="0" applyNumberFormat="1" applyFont="1" applyFill="1" applyBorder="1" applyAlignment="1">
      <alignment horizontal="justify" vertical="center"/>
    </xf>
    <xf numFmtId="0" fontId="3" fillId="0" borderId="16" xfId="0" applyFont="1" applyBorder="1"/>
    <xf numFmtId="0" fontId="3" fillId="0" borderId="2" xfId="0" applyFont="1" applyBorder="1"/>
    <xf numFmtId="0" fontId="3" fillId="0" borderId="15" xfId="0" applyFont="1" applyBorder="1" applyAlignment="1">
      <alignment horizontal="justify" vertical="top" wrapText="1"/>
    </xf>
    <xf numFmtId="0" fontId="5" fillId="8" borderId="0" xfId="0" applyFont="1" applyFill="1" applyBorder="1" applyAlignment="1">
      <alignment horizontal="center" vertical="center"/>
    </xf>
    <xf numFmtId="0" fontId="5" fillId="8" borderId="6" xfId="0" applyFont="1" applyFill="1" applyBorder="1" applyAlignment="1">
      <alignment horizontal="center" vertical="center"/>
    </xf>
    <xf numFmtId="0" fontId="0" fillId="0" borderId="0" xfId="0" applyAlignment="1">
      <alignment horizontal="center" vertical="center"/>
    </xf>
    <xf numFmtId="0" fontId="5" fillId="8" borderId="3" xfId="0" applyFont="1" applyFill="1" applyBorder="1" applyAlignment="1">
      <alignment horizontal="center" vertical="center"/>
    </xf>
    <xf numFmtId="0" fontId="5" fillId="8" borderId="5"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10" xfId="0" applyFont="1" applyFill="1" applyBorder="1" applyAlignment="1">
      <alignment horizontal="center" vertical="center"/>
    </xf>
    <xf numFmtId="0" fontId="5" fillId="8" borderId="11"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8" xfId="0" applyFont="1" applyFill="1" applyBorder="1" applyAlignment="1">
      <alignment horizontal="center" vertical="center"/>
    </xf>
    <xf numFmtId="0" fontId="6" fillId="2" borderId="15" xfId="0" applyFont="1" applyFill="1" applyBorder="1" applyAlignment="1">
      <alignment horizontal="justify" vertical="center"/>
    </xf>
    <xf numFmtId="0" fontId="10" fillId="2" borderId="1" xfId="0" applyFont="1" applyFill="1" applyBorder="1" applyAlignment="1">
      <alignment horizontal="justify" vertical="top"/>
    </xf>
    <xf numFmtId="14" fontId="10" fillId="2" borderId="1" xfId="0" applyNumberFormat="1" applyFont="1" applyFill="1" applyBorder="1" applyAlignment="1">
      <alignment horizontal="center" vertical="center"/>
    </xf>
    <xf numFmtId="0" fontId="10" fillId="2" borderId="1" xfId="0" applyFont="1" applyFill="1" applyBorder="1" applyAlignment="1">
      <alignment vertical="center"/>
    </xf>
    <xf numFmtId="0" fontId="10" fillId="2" borderId="1" xfId="0" applyFont="1" applyFill="1" applyBorder="1" applyAlignment="1">
      <alignment horizontal="justify" vertical="center"/>
    </xf>
    <xf numFmtId="9" fontId="9" fillId="14" borderId="1" xfId="0" applyNumberFormat="1" applyFont="1" applyFill="1" applyBorder="1" applyAlignment="1">
      <alignment horizontal="center" vertical="center" wrapText="1"/>
    </xf>
    <xf numFmtId="9" fontId="9" fillId="14" borderId="1" xfId="0" applyNumberFormat="1" applyFont="1" applyFill="1" applyBorder="1" applyAlignment="1">
      <alignment horizontal="justify" vertical="center" wrapText="1"/>
    </xf>
    <xf numFmtId="44" fontId="11" fillId="0" borderId="0" xfId="3" applyFont="1"/>
    <xf numFmtId="0" fontId="6" fillId="0" borderId="12" xfId="0" applyFont="1" applyBorder="1" applyAlignment="1">
      <alignment horizontal="justify" vertical="top"/>
    </xf>
    <xf numFmtId="14" fontId="6" fillId="0" borderId="2" xfId="0" applyNumberFormat="1" applyFont="1" applyBorder="1" applyAlignment="1">
      <alignment horizontal="center" vertical="center"/>
    </xf>
    <xf numFmtId="0" fontId="12" fillId="8" borderId="0" xfId="0" applyFont="1" applyFill="1" applyBorder="1" applyAlignment="1">
      <alignment horizontal="center" vertical="center"/>
    </xf>
    <xf numFmtId="0" fontId="13" fillId="8" borderId="0" xfId="0" applyFont="1" applyFill="1" applyBorder="1" applyAlignment="1">
      <alignment horizontal="center" vertical="center"/>
    </xf>
    <xf numFmtId="0" fontId="14" fillId="8" borderId="11" xfId="0" applyFont="1" applyFill="1" applyBorder="1" applyAlignment="1">
      <alignment horizontal="center" vertical="center"/>
    </xf>
    <xf numFmtId="0" fontId="2" fillId="2" borderId="16" xfId="0" applyFont="1" applyFill="1" applyBorder="1" applyAlignment="1">
      <alignment vertical="center"/>
    </xf>
    <xf numFmtId="0" fontId="2" fillId="2" borderId="16" xfId="0" applyFont="1" applyFill="1" applyBorder="1" applyAlignment="1">
      <alignment horizontal="justify" vertical="center"/>
    </xf>
    <xf numFmtId="0" fontId="2" fillId="0" borderId="0" xfId="0" applyFont="1" applyAlignment="1">
      <alignment horizontal="left"/>
    </xf>
  </cellXfs>
  <cellStyles count="6">
    <cellStyle name="Millares" xfId="2" builtinId="3"/>
    <cellStyle name="Millares [0]" xfId="4" builtinId="6"/>
    <cellStyle name="Moneda" xfId="3" builtinId="4"/>
    <cellStyle name="Moneda 2" xfId="5"/>
    <cellStyle name="Normal" xfId="0" builtinId="0"/>
    <cellStyle name="Porcentaje" xfId="1" builtinId="5"/>
  </cellStyles>
  <dxfs count="768">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s>
  <tableStyles count="0" defaultTableStyle="TableStyleMedium2" defaultPivotStyle="PivotStyleLight16"/>
  <colors>
    <mruColors>
      <color rgb="FFFFCCFF"/>
      <color rgb="FFF8A2D1"/>
      <color rgb="FFFFF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3.1611986001749776E-2"/>
          <c:w val="1"/>
          <c:h val="0.67868000874890633"/>
        </c:manualLayout>
      </c:layout>
      <c:pie3DChart>
        <c:varyColors val="1"/>
        <c:ser>
          <c:idx val="0"/>
          <c:order val="0"/>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'Riesgos TOTAL'!$B$99:$B$101</c:f>
              <c:strCache>
                <c:ptCount val="3"/>
                <c:pt idx="0">
                  <c:v>RIESGOS DE GESTIÓN</c:v>
                </c:pt>
                <c:pt idx="1">
                  <c:v>RIESGOS DE CORRUPCIÓN</c:v>
                </c:pt>
                <c:pt idx="2">
                  <c:v>RIESGOS DE SEGURIDAD DE LA INFORMACIÓN</c:v>
                </c:pt>
              </c:strCache>
            </c:strRef>
          </c:cat>
          <c:val>
            <c:numRef>
              <c:f>'Riesgos TOTAL'!$D$99:$D$101</c:f>
            </c:numRef>
          </c:val>
          <c:extLst xmlns:c16r2="http://schemas.microsoft.com/office/drawing/2015/06/chart">
            <c:ext xmlns:c16="http://schemas.microsoft.com/office/drawing/2014/chart" uri="{C3380CC4-5D6E-409C-BE32-E72D297353CC}">
              <c16:uniqueId val="{00000000-04CB-4CF5-8C45-323FDCC11B58}"/>
            </c:ext>
          </c:extLst>
        </c:ser>
        <c:dLbls>
          <c:dLblPos val="bestFit"/>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2.6940944881889767E-2"/>
          <c:y val="0.74479002624671919"/>
          <c:w val="0.95445122484689415"/>
          <c:h val="0.2274321959755030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9444444444444445E-2"/>
          <c:y val="0.1161574074074074"/>
          <c:w val="0.96944444444444444"/>
          <c:h val="0.70386519393409153"/>
        </c:manualLayout>
      </c:layout>
      <c:pie3DChart>
        <c:varyColors val="1"/>
        <c:ser>
          <c:idx val="1"/>
          <c:order val="0"/>
          <c:dPt>
            <c:idx val="0"/>
            <c:bubble3D val="0"/>
            <c:spPr>
              <a:solidFill>
                <a:srgbClr val="00B05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64A3-4D9C-A098-0B8F5BB68607}"/>
              </c:ext>
            </c:extLst>
          </c:dPt>
          <c:dPt>
            <c:idx val="1"/>
            <c:bubble3D val="0"/>
            <c:spPr>
              <a:solidFill>
                <a:srgbClr val="FFFF0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3-64A3-4D9C-A098-0B8F5BB68607}"/>
              </c:ext>
            </c:extLst>
          </c:dPt>
          <c:dPt>
            <c:idx val="2"/>
            <c:bubble3D val="0"/>
            <c:spPr>
              <a:solidFill>
                <a:schemeClr val="accent2">
                  <a:lumMod val="75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5-64A3-4D9C-A098-0B8F5BB68607}"/>
              </c:ext>
            </c:extLst>
          </c:dPt>
          <c:dPt>
            <c:idx val="3"/>
            <c:bubble3D val="0"/>
            <c:spPr>
              <a:solidFill>
                <a:srgbClr val="FF000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7-64A3-4D9C-A098-0B8F5BB6860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'Riesgos TOTAL'!$J$99:$J$102</c:f>
              <c:strCache>
                <c:ptCount val="4"/>
                <c:pt idx="0">
                  <c:v>Zona Baja</c:v>
                </c:pt>
                <c:pt idx="1">
                  <c:v>Zona Moderado</c:v>
                </c:pt>
                <c:pt idx="2">
                  <c:v>Zona Alta</c:v>
                </c:pt>
                <c:pt idx="3">
                  <c:v>Zona Extrema</c:v>
                </c:pt>
              </c:strCache>
            </c:strRef>
          </c:cat>
          <c:val>
            <c:numRef>
              <c:f>'Riesgos TOTAL'!$L$99:$L$102</c:f>
              <c:numCache>
                <c:formatCode>0%</c:formatCode>
                <c:ptCount val="4"/>
                <c:pt idx="0">
                  <c:v>0.15277777777777779</c:v>
                </c:pt>
                <c:pt idx="1">
                  <c:v>0.34722222222222221</c:v>
                </c:pt>
                <c:pt idx="2">
                  <c:v>0.22222222222222221</c:v>
                </c:pt>
                <c:pt idx="3">
                  <c:v>0.27777777777777779</c:v>
                </c:pt>
              </c:numCache>
            </c:numRef>
          </c:val>
          <c:extLst xmlns:c16r2="http://schemas.microsoft.com/office/drawing/2015/06/chart">
            <c:ext xmlns:c16="http://schemas.microsoft.com/office/drawing/2014/chart" uri="{C3380CC4-5D6E-409C-BE32-E72D297353CC}">
              <c16:uniqueId val="{00000008-64A3-4D9C-A098-0B8F5BB68607}"/>
            </c:ext>
          </c:extLst>
        </c:ser>
        <c:ser>
          <c:idx val="0"/>
          <c:order val="1"/>
          <c:dPt>
            <c:idx val="0"/>
            <c:bubble3D val="0"/>
            <c:spPr>
              <a:solidFill>
                <a:srgbClr val="00B05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A-64A3-4D9C-A098-0B8F5BB68607}"/>
              </c:ext>
            </c:extLst>
          </c:dPt>
          <c:dPt>
            <c:idx val="1"/>
            <c:bubble3D val="0"/>
            <c:spPr>
              <a:solidFill>
                <a:srgbClr val="FFFF0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C-64A3-4D9C-A098-0B8F5BB68607}"/>
              </c:ext>
            </c:extLst>
          </c:dPt>
          <c:dPt>
            <c:idx val="2"/>
            <c:bubble3D val="0"/>
            <c:spPr>
              <a:solidFill>
                <a:schemeClr val="accent2">
                  <a:lumMod val="75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E-64A3-4D9C-A098-0B8F5BB68607}"/>
              </c:ext>
            </c:extLst>
          </c:dPt>
          <c:dPt>
            <c:idx val="3"/>
            <c:bubble3D val="0"/>
            <c:spPr>
              <a:solidFill>
                <a:srgbClr val="FF000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10-64A3-4D9C-A098-0B8F5BB68607}"/>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'Riesgos TOTAL'!$J$99:$J$102</c:f>
              <c:strCache>
                <c:ptCount val="4"/>
                <c:pt idx="0">
                  <c:v>Zona Baja</c:v>
                </c:pt>
                <c:pt idx="1">
                  <c:v>Zona Moderado</c:v>
                </c:pt>
                <c:pt idx="2">
                  <c:v>Zona Alta</c:v>
                </c:pt>
                <c:pt idx="3">
                  <c:v>Zona Extrema</c:v>
                </c:pt>
              </c:strCache>
            </c:strRef>
          </c:cat>
          <c:val>
            <c:numRef>
              <c:f>'Riesgos TOTAL'!$L$99:$L$102</c:f>
              <c:numCache>
                <c:formatCode>0%</c:formatCode>
                <c:ptCount val="4"/>
                <c:pt idx="0">
                  <c:v>0.15277777777777779</c:v>
                </c:pt>
                <c:pt idx="1">
                  <c:v>0.34722222222222221</c:v>
                </c:pt>
                <c:pt idx="2">
                  <c:v>0.22222222222222221</c:v>
                </c:pt>
                <c:pt idx="3">
                  <c:v>0.27777777777777779</c:v>
                </c:pt>
              </c:numCache>
            </c:numRef>
          </c:val>
          <c:extLst xmlns:c16r2="http://schemas.microsoft.com/office/drawing/2015/06/chart">
            <c:ext xmlns:c16="http://schemas.microsoft.com/office/drawing/2014/chart" uri="{C3380CC4-5D6E-409C-BE32-E72D297353CC}">
              <c16:uniqueId val="{00000011-64A3-4D9C-A098-0B8F5BB68607}"/>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solidFill>
                <a:schemeClr val="accent1"/>
              </a:solidFill>
            </a:ln>
            <a:effectLst/>
            <a:scene3d>
              <a:camera prst="orthographicFront"/>
              <a:lightRig rig="threePt" dir="t"/>
            </a:scene3d>
            <a:sp3d>
              <a:bevelT/>
            </a:sp3d>
          </c:spPr>
          <c:invertIfNegative val="0"/>
          <c:dPt>
            <c:idx val="0"/>
            <c:invertIfNegative val="0"/>
            <c:bubble3D val="0"/>
            <c:spPr>
              <a:solidFill>
                <a:srgbClr val="92D050"/>
              </a:solidFill>
              <a:ln>
                <a:solidFill>
                  <a:schemeClr val="accent1"/>
                </a:solid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1-5D94-4AAA-958B-FBACA3CAB6D0}"/>
              </c:ext>
            </c:extLst>
          </c:dPt>
          <c:dPt>
            <c:idx val="1"/>
            <c:invertIfNegative val="0"/>
            <c:bubble3D val="0"/>
            <c:spPr>
              <a:solidFill>
                <a:srgbClr val="FFFF00"/>
              </a:solidFill>
              <a:ln>
                <a:solidFill>
                  <a:schemeClr val="accent1"/>
                </a:solid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3-5D94-4AAA-958B-FBACA3CAB6D0}"/>
              </c:ext>
            </c:extLst>
          </c:dPt>
          <c:dPt>
            <c:idx val="2"/>
            <c:invertIfNegative val="0"/>
            <c:bubble3D val="0"/>
            <c:spPr>
              <a:solidFill>
                <a:schemeClr val="accent2">
                  <a:lumMod val="75000"/>
                </a:schemeClr>
              </a:solidFill>
              <a:ln>
                <a:solidFill>
                  <a:schemeClr val="accent1"/>
                </a:solid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5-5D94-4AAA-958B-FBACA3CAB6D0}"/>
              </c:ext>
            </c:extLst>
          </c:dPt>
          <c:dPt>
            <c:idx val="3"/>
            <c:invertIfNegative val="0"/>
            <c:bubble3D val="0"/>
            <c:spPr>
              <a:solidFill>
                <a:srgbClr val="FF0000"/>
              </a:solidFill>
              <a:ln>
                <a:solidFill>
                  <a:schemeClr val="accent1"/>
                </a:solid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7-5D94-4AAA-958B-FBACA3CAB6D0}"/>
              </c:ext>
            </c:extLst>
          </c:dPt>
          <c:dLbls>
            <c:dLbl>
              <c:idx val="3"/>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'Riesgos TOTAL'!$J$99:$J$102</c:f>
              <c:strCache>
                <c:ptCount val="4"/>
                <c:pt idx="0">
                  <c:v>Zona Baja</c:v>
                </c:pt>
                <c:pt idx="1">
                  <c:v>Zona Moderado</c:v>
                </c:pt>
                <c:pt idx="2">
                  <c:v>Zona Alta</c:v>
                </c:pt>
                <c:pt idx="3">
                  <c:v>Zona Extrema</c:v>
                </c:pt>
              </c:strCache>
            </c:strRef>
          </c:cat>
          <c:val>
            <c:numRef>
              <c:f>'Riesgos TOTAL'!$L$99:$L$102</c:f>
              <c:numCache>
                <c:formatCode>0%</c:formatCode>
                <c:ptCount val="4"/>
                <c:pt idx="0">
                  <c:v>0.15277777777777779</c:v>
                </c:pt>
                <c:pt idx="1">
                  <c:v>0.34722222222222221</c:v>
                </c:pt>
                <c:pt idx="2">
                  <c:v>0.22222222222222221</c:v>
                </c:pt>
                <c:pt idx="3">
                  <c:v>0.27777777777777779</c:v>
                </c:pt>
              </c:numCache>
            </c:numRef>
          </c:val>
          <c:extLst xmlns:c16r2="http://schemas.microsoft.com/office/drawing/2015/06/chart">
            <c:ext xmlns:c16="http://schemas.microsoft.com/office/drawing/2014/chart" uri="{C3380CC4-5D6E-409C-BE32-E72D297353CC}">
              <c16:uniqueId val="{00000008-5D94-4AAA-958B-FBACA3CAB6D0}"/>
            </c:ext>
          </c:extLst>
        </c:ser>
        <c:dLbls>
          <c:showLegendKey val="0"/>
          <c:showVal val="0"/>
          <c:showCatName val="0"/>
          <c:showSerName val="0"/>
          <c:showPercent val="0"/>
          <c:showBubbleSize val="0"/>
        </c:dLbls>
        <c:gapWidth val="182"/>
        <c:axId val="418703088"/>
        <c:axId val="418703648"/>
      </c:barChart>
      <c:catAx>
        <c:axId val="4187030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418703648"/>
        <c:crosses val="autoZero"/>
        <c:auto val="1"/>
        <c:lblAlgn val="ctr"/>
        <c:lblOffset val="100"/>
        <c:noMultiLvlLbl val="0"/>
      </c:catAx>
      <c:valAx>
        <c:axId val="418703648"/>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187030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a:scene3d>
      <a:camera prst="orthographicFront"/>
      <a:lightRig rig="threePt" dir="t"/>
    </a:scene3d>
    <a:sp3d prstMaterial="matte">
      <a:bevelT w="63500" h="63500" prst="artDeco"/>
      <a:contourClr>
        <a:srgbClr val="000000"/>
      </a:contourClr>
    </a:sp3d>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a:scene3d>
              <a:camera prst="orthographicFront"/>
              <a:lightRig rig="threePt" dir="t"/>
            </a:scene3d>
            <a:sp3d prstMaterial="matte">
              <a:bevelT w="63500" h="63500" prst="artDeco"/>
              <a:contourClr>
                <a:srgbClr val="000000"/>
              </a:contourClr>
            </a:sp3d>
          </c:spPr>
          <c:invertIfNegative val="0"/>
          <c:dPt>
            <c:idx val="0"/>
            <c:invertIfNegative val="0"/>
            <c:bubble3D val="0"/>
            <c:spPr>
              <a:solidFill>
                <a:srgbClr val="92D050"/>
              </a:solidFill>
              <a:ln>
                <a:noFill/>
              </a:ln>
              <a:effectLst/>
              <a:scene3d>
                <a:camera prst="orthographicFront"/>
                <a:lightRig rig="threePt" dir="t"/>
              </a:scene3d>
              <a:sp3d prstMaterial="matte">
                <a:bevelT w="63500" h="63500" prst="artDeco"/>
                <a:contourClr>
                  <a:srgbClr val="000000"/>
                </a:contourClr>
              </a:sp3d>
            </c:spPr>
            <c:extLst xmlns:c16r2="http://schemas.microsoft.com/office/drawing/2015/06/chart">
              <c:ext xmlns:c16="http://schemas.microsoft.com/office/drawing/2014/chart" uri="{C3380CC4-5D6E-409C-BE32-E72D297353CC}">
                <c16:uniqueId val="{00000001-7435-4D57-A1BE-ED82BCDE5E67}"/>
              </c:ext>
            </c:extLst>
          </c:dPt>
          <c:dPt>
            <c:idx val="1"/>
            <c:invertIfNegative val="0"/>
            <c:bubble3D val="0"/>
            <c:spPr>
              <a:solidFill>
                <a:srgbClr val="FFFF00"/>
              </a:solidFill>
              <a:ln>
                <a:noFill/>
              </a:ln>
              <a:effectLst/>
              <a:scene3d>
                <a:camera prst="orthographicFront"/>
                <a:lightRig rig="threePt" dir="t"/>
              </a:scene3d>
              <a:sp3d prstMaterial="matte">
                <a:bevelT w="63500" h="63500" prst="artDeco"/>
                <a:contourClr>
                  <a:srgbClr val="000000"/>
                </a:contourClr>
              </a:sp3d>
            </c:spPr>
            <c:extLst xmlns:c16r2="http://schemas.microsoft.com/office/drawing/2015/06/chart">
              <c:ext xmlns:c16="http://schemas.microsoft.com/office/drawing/2014/chart" uri="{C3380CC4-5D6E-409C-BE32-E72D297353CC}">
                <c16:uniqueId val="{00000003-7435-4D57-A1BE-ED82BCDE5E67}"/>
              </c:ext>
            </c:extLst>
          </c:dPt>
          <c:dPt>
            <c:idx val="2"/>
            <c:invertIfNegative val="0"/>
            <c:bubble3D val="0"/>
            <c:spPr>
              <a:solidFill>
                <a:schemeClr val="accent2">
                  <a:lumMod val="75000"/>
                </a:schemeClr>
              </a:solidFill>
              <a:ln>
                <a:noFill/>
              </a:ln>
              <a:effectLst/>
              <a:scene3d>
                <a:camera prst="orthographicFront"/>
                <a:lightRig rig="threePt" dir="t"/>
              </a:scene3d>
              <a:sp3d prstMaterial="matte">
                <a:bevelT w="63500" h="63500" prst="artDeco"/>
                <a:contourClr>
                  <a:srgbClr val="000000"/>
                </a:contourClr>
              </a:sp3d>
            </c:spPr>
            <c:extLst xmlns:c16r2="http://schemas.microsoft.com/office/drawing/2015/06/chart">
              <c:ext xmlns:c16="http://schemas.microsoft.com/office/drawing/2014/chart" uri="{C3380CC4-5D6E-409C-BE32-E72D297353CC}">
                <c16:uniqueId val="{00000005-7435-4D57-A1BE-ED82BCDE5E67}"/>
              </c:ext>
            </c:extLst>
          </c:dPt>
          <c:dPt>
            <c:idx val="3"/>
            <c:invertIfNegative val="0"/>
            <c:bubble3D val="0"/>
            <c:spPr>
              <a:solidFill>
                <a:srgbClr val="FF0000"/>
              </a:solidFill>
              <a:ln>
                <a:noFill/>
              </a:ln>
              <a:effectLst/>
              <a:scene3d>
                <a:camera prst="orthographicFront"/>
                <a:lightRig rig="threePt" dir="t"/>
              </a:scene3d>
              <a:sp3d prstMaterial="matte">
                <a:bevelT w="63500" h="63500" prst="artDeco"/>
                <a:contourClr>
                  <a:srgbClr val="000000"/>
                </a:contourClr>
              </a:sp3d>
            </c:spPr>
            <c:extLst xmlns:c16r2="http://schemas.microsoft.com/office/drawing/2015/06/chart">
              <c:ext xmlns:c16="http://schemas.microsoft.com/office/drawing/2014/chart" uri="{C3380CC4-5D6E-409C-BE32-E72D297353CC}">
                <c16:uniqueId val="{00000007-7435-4D57-A1BE-ED82BCDE5E6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'Riesgos TOTAL'!$J$85:$J$88</c:f>
              <c:strCache>
                <c:ptCount val="4"/>
                <c:pt idx="0">
                  <c:v>Zona Baja</c:v>
                </c:pt>
                <c:pt idx="1">
                  <c:v>Zona Moderado</c:v>
                </c:pt>
                <c:pt idx="2">
                  <c:v>Zona Alta</c:v>
                </c:pt>
                <c:pt idx="3">
                  <c:v>Zona extrema</c:v>
                </c:pt>
              </c:strCache>
            </c:strRef>
          </c:cat>
          <c:val>
            <c:numRef>
              <c:f>'Riesgos TOTAL'!$L$85:$L$88</c:f>
              <c:numCache>
                <c:formatCode>0%</c:formatCode>
                <c:ptCount val="4"/>
                <c:pt idx="0">
                  <c:v>0.125</c:v>
                </c:pt>
                <c:pt idx="1">
                  <c:v>0.30555555555555558</c:v>
                </c:pt>
                <c:pt idx="2">
                  <c:v>0.22222222222222221</c:v>
                </c:pt>
                <c:pt idx="3">
                  <c:v>0.34722222222222221</c:v>
                </c:pt>
              </c:numCache>
            </c:numRef>
          </c:val>
          <c:extLst xmlns:c16r2="http://schemas.microsoft.com/office/drawing/2015/06/chart">
            <c:ext xmlns:c16="http://schemas.microsoft.com/office/drawing/2014/chart" uri="{C3380CC4-5D6E-409C-BE32-E72D297353CC}">
              <c16:uniqueId val="{00000008-7435-4D57-A1BE-ED82BCDE5E67}"/>
            </c:ext>
          </c:extLst>
        </c:ser>
        <c:dLbls>
          <c:dLblPos val="outEnd"/>
          <c:showLegendKey val="0"/>
          <c:showVal val="1"/>
          <c:showCatName val="0"/>
          <c:showSerName val="0"/>
          <c:showPercent val="0"/>
          <c:showBubbleSize val="0"/>
        </c:dLbls>
        <c:gapWidth val="182"/>
        <c:axId val="418705888"/>
        <c:axId val="418706448"/>
      </c:barChart>
      <c:catAx>
        <c:axId val="4187058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418706448"/>
        <c:crosses val="autoZero"/>
        <c:auto val="1"/>
        <c:lblAlgn val="ctr"/>
        <c:lblOffset val="100"/>
        <c:noMultiLvlLbl val="0"/>
      </c:catAx>
      <c:valAx>
        <c:axId val="418706448"/>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187058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CO" sz="1800" b="1"/>
              <a:t>Zonas de Riesgo vs Controles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solidFill>
                <a:schemeClr val="accent1"/>
              </a:solidFill>
            </a:ln>
            <a:effectLst/>
          </c:spPr>
          <c:invertIfNegative val="0"/>
          <c:dPt>
            <c:idx val="0"/>
            <c:invertIfNegative val="0"/>
            <c:bubble3D val="0"/>
            <c:spPr>
              <a:solidFill>
                <a:srgbClr val="92D050"/>
              </a:solidFill>
              <a:ln>
                <a:solidFill>
                  <a:schemeClr val="accent1"/>
                </a:solidFill>
              </a:ln>
              <a:effectLst/>
            </c:spPr>
            <c:extLst xmlns:c16r2="http://schemas.microsoft.com/office/drawing/2015/06/chart">
              <c:ext xmlns:c16="http://schemas.microsoft.com/office/drawing/2014/chart" uri="{C3380CC4-5D6E-409C-BE32-E72D297353CC}">
                <c16:uniqueId val="{00000001-C11E-4AA5-8641-29295C4FC2C6}"/>
              </c:ext>
            </c:extLst>
          </c:dPt>
          <c:dPt>
            <c:idx val="1"/>
            <c:invertIfNegative val="0"/>
            <c:bubble3D val="0"/>
            <c:spPr>
              <a:solidFill>
                <a:srgbClr val="FFFF00"/>
              </a:solidFill>
              <a:ln>
                <a:solidFill>
                  <a:schemeClr val="accent1"/>
                </a:solidFill>
              </a:ln>
              <a:effectLst/>
            </c:spPr>
            <c:extLst xmlns:c16r2="http://schemas.microsoft.com/office/drawing/2015/06/chart">
              <c:ext xmlns:c16="http://schemas.microsoft.com/office/drawing/2014/chart" uri="{C3380CC4-5D6E-409C-BE32-E72D297353CC}">
                <c16:uniqueId val="{00000003-C11E-4AA5-8641-29295C4FC2C6}"/>
              </c:ext>
            </c:extLst>
          </c:dPt>
          <c:dPt>
            <c:idx val="2"/>
            <c:invertIfNegative val="0"/>
            <c:bubble3D val="0"/>
            <c:spPr>
              <a:solidFill>
                <a:schemeClr val="accent2">
                  <a:lumMod val="75000"/>
                </a:schemeClr>
              </a:solidFill>
              <a:ln>
                <a:solidFill>
                  <a:schemeClr val="accent1"/>
                </a:solidFill>
              </a:ln>
              <a:effectLst/>
            </c:spPr>
            <c:extLst xmlns:c16r2="http://schemas.microsoft.com/office/drawing/2015/06/chart">
              <c:ext xmlns:c16="http://schemas.microsoft.com/office/drawing/2014/chart" uri="{C3380CC4-5D6E-409C-BE32-E72D297353CC}">
                <c16:uniqueId val="{00000005-C11E-4AA5-8641-29295C4FC2C6}"/>
              </c:ext>
            </c:extLst>
          </c:dPt>
          <c:dPt>
            <c:idx val="3"/>
            <c:invertIfNegative val="0"/>
            <c:bubble3D val="0"/>
            <c:spPr>
              <a:solidFill>
                <a:srgbClr val="FF0000"/>
              </a:solidFill>
              <a:ln>
                <a:solidFill>
                  <a:schemeClr val="accent1"/>
                </a:solidFill>
              </a:ln>
              <a:effectLst/>
            </c:spPr>
            <c:extLst xmlns:c16r2="http://schemas.microsoft.com/office/drawing/2015/06/chart">
              <c:ext xmlns:c16="http://schemas.microsoft.com/office/drawing/2014/chart" uri="{C3380CC4-5D6E-409C-BE32-E72D297353CC}">
                <c16:uniqueId val="{00000007-C11E-4AA5-8641-29295C4FC2C6}"/>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'Riesgos TOTAL'!$J$99:$J$102</c:f>
              <c:strCache>
                <c:ptCount val="4"/>
                <c:pt idx="0">
                  <c:v>Zona Baja</c:v>
                </c:pt>
                <c:pt idx="1">
                  <c:v>Zona Moderado</c:v>
                </c:pt>
                <c:pt idx="2">
                  <c:v>Zona Alta</c:v>
                </c:pt>
                <c:pt idx="3">
                  <c:v>Zona Extrema</c:v>
                </c:pt>
              </c:strCache>
            </c:strRef>
          </c:cat>
          <c:val>
            <c:numRef>
              <c:f>'Riesgos TOTAL'!$K$99:$K$102</c:f>
              <c:numCache>
                <c:formatCode>General</c:formatCode>
                <c:ptCount val="4"/>
                <c:pt idx="0">
                  <c:v>11</c:v>
                </c:pt>
                <c:pt idx="1">
                  <c:v>25</c:v>
                </c:pt>
                <c:pt idx="2">
                  <c:v>16</c:v>
                </c:pt>
                <c:pt idx="3">
                  <c:v>20</c:v>
                </c:pt>
              </c:numCache>
            </c:numRef>
          </c:val>
          <c:extLst xmlns:c16r2="http://schemas.microsoft.com/office/drawing/2015/06/chart">
            <c:ext xmlns:c16="http://schemas.microsoft.com/office/drawing/2014/chart" uri="{C3380CC4-5D6E-409C-BE32-E72D297353CC}">
              <c16:uniqueId val="{00000008-C11E-4AA5-8641-29295C4FC2C6}"/>
            </c:ext>
          </c:extLst>
        </c:ser>
        <c:ser>
          <c:idx val="1"/>
          <c:order val="1"/>
          <c:spPr>
            <a:solidFill>
              <a:schemeClr val="accent1">
                <a:lumMod val="20000"/>
                <a:lumOff val="80000"/>
              </a:schemeClr>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'Riesgos TOTAL'!$J$99:$J$102</c:f>
              <c:strCache>
                <c:ptCount val="4"/>
                <c:pt idx="0">
                  <c:v>Zona Baja</c:v>
                </c:pt>
                <c:pt idx="1">
                  <c:v>Zona Moderado</c:v>
                </c:pt>
                <c:pt idx="2">
                  <c:v>Zona Alta</c:v>
                </c:pt>
                <c:pt idx="3">
                  <c:v>Zona Extrema</c:v>
                </c:pt>
              </c:strCache>
            </c:strRef>
          </c:cat>
          <c:val>
            <c:numRef>
              <c:f>'Riesgos TOTAL'!$M$99:$M$102</c:f>
              <c:numCache>
                <c:formatCode>General</c:formatCode>
                <c:ptCount val="4"/>
                <c:pt idx="0">
                  <c:v>19</c:v>
                </c:pt>
                <c:pt idx="1">
                  <c:v>47</c:v>
                </c:pt>
                <c:pt idx="2">
                  <c:v>34</c:v>
                </c:pt>
                <c:pt idx="3">
                  <c:v>47</c:v>
                </c:pt>
              </c:numCache>
            </c:numRef>
          </c:val>
          <c:extLst xmlns:c16r2="http://schemas.microsoft.com/office/drawing/2015/06/chart">
            <c:ext xmlns:c16="http://schemas.microsoft.com/office/drawing/2014/chart" uri="{C3380CC4-5D6E-409C-BE32-E72D297353CC}">
              <c16:uniqueId val="{00000009-C11E-4AA5-8641-29295C4FC2C6}"/>
            </c:ext>
          </c:extLst>
        </c:ser>
        <c:dLbls>
          <c:dLblPos val="outEnd"/>
          <c:showLegendKey val="0"/>
          <c:showVal val="1"/>
          <c:showCatName val="0"/>
          <c:showSerName val="0"/>
          <c:showPercent val="0"/>
          <c:showBubbleSize val="0"/>
        </c:dLbls>
        <c:gapWidth val="219"/>
        <c:overlap val="-27"/>
        <c:axId val="418709248"/>
        <c:axId val="418709808"/>
      </c:barChart>
      <c:catAx>
        <c:axId val="418709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s-CO"/>
          </a:p>
        </c:txPr>
        <c:crossAx val="418709808"/>
        <c:crosses val="autoZero"/>
        <c:auto val="1"/>
        <c:lblAlgn val="ctr"/>
        <c:lblOffset val="100"/>
        <c:noMultiLvlLbl val="0"/>
      </c:catAx>
      <c:valAx>
        <c:axId val="4187098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187092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438115796273128"/>
          <c:y val="4.3336944745395449E-2"/>
          <c:w val="0.64724532097039267"/>
          <c:h val="0.8764959634650219"/>
        </c:manualLayout>
      </c:layout>
      <c:barChart>
        <c:barDir val="bar"/>
        <c:grouping val="clustered"/>
        <c:varyColors val="0"/>
        <c:ser>
          <c:idx val="0"/>
          <c:order val="0"/>
          <c:spPr>
            <a:solidFill>
              <a:schemeClr val="accent1"/>
            </a:solidFill>
            <a:ln>
              <a:solidFill>
                <a:schemeClr val="accent1"/>
              </a:solidFill>
            </a:ln>
            <a:effectLst/>
          </c:spPr>
          <c:invertIfNegative val="0"/>
          <c:dPt>
            <c:idx val="0"/>
            <c:invertIfNegative val="0"/>
            <c:bubble3D val="0"/>
            <c:spPr>
              <a:solidFill>
                <a:srgbClr val="92D050"/>
              </a:solidFill>
              <a:ln>
                <a:solidFill>
                  <a:schemeClr val="accent1"/>
                </a:solidFill>
              </a:ln>
              <a:effectLst/>
            </c:spPr>
            <c:extLst xmlns:c16r2="http://schemas.microsoft.com/office/drawing/2015/06/chart">
              <c:ext xmlns:c16="http://schemas.microsoft.com/office/drawing/2014/chart" uri="{C3380CC4-5D6E-409C-BE32-E72D297353CC}">
                <c16:uniqueId val="{00000001-5779-4D3A-B19A-F5F118FDFED6}"/>
              </c:ext>
            </c:extLst>
          </c:dPt>
          <c:dPt>
            <c:idx val="1"/>
            <c:invertIfNegative val="0"/>
            <c:bubble3D val="0"/>
            <c:spPr>
              <a:solidFill>
                <a:srgbClr val="FFFF00"/>
              </a:solidFill>
              <a:ln>
                <a:solidFill>
                  <a:schemeClr val="accent1"/>
                </a:solidFill>
              </a:ln>
              <a:effectLst/>
            </c:spPr>
            <c:extLst xmlns:c16r2="http://schemas.microsoft.com/office/drawing/2015/06/chart">
              <c:ext xmlns:c16="http://schemas.microsoft.com/office/drawing/2014/chart" uri="{C3380CC4-5D6E-409C-BE32-E72D297353CC}">
                <c16:uniqueId val="{00000003-5779-4D3A-B19A-F5F118FDFED6}"/>
              </c:ext>
            </c:extLst>
          </c:dPt>
          <c:dPt>
            <c:idx val="2"/>
            <c:invertIfNegative val="0"/>
            <c:bubble3D val="0"/>
            <c:spPr>
              <a:solidFill>
                <a:srgbClr val="FFC000"/>
              </a:solidFill>
              <a:ln>
                <a:solidFill>
                  <a:schemeClr val="accent1"/>
                </a:solidFill>
              </a:ln>
              <a:effectLst/>
            </c:spPr>
            <c:extLst xmlns:c16r2="http://schemas.microsoft.com/office/drawing/2015/06/chart">
              <c:ext xmlns:c16="http://schemas.microsoft.com/office/drawing/2014/chart" uri="{C3380CC4-5D6E-409C-BE32-E72D297353CC}">
                <c16:uniqueId val="{00000005-5779-4D3A-B19A-F5F118FDFED6}"/>
              </c:ext>
            </c:extLst>
          </c:dPt>
          <c:dPt>
            <c:idx val="3"/>
            <c:invertIfNegative val="0"/>
            <c:bubble3D val="0"/>
            <c:spPr>
              <a:solidFill>
                <a:srgbClr val="FF0000"/>
              </a:solidFill>
              <a:ln>
                <a:solidFill>
                  <a:schemeClr val="accent1"/>
                </a:solidFill>
              </a:ln>
              <a:effectLst/>
            </c:spPr>
            <c:extLst xmlns:c16r2="http://schemas.microsoft.com/office/drawing/2015/06/chart">
              <c:ext xmlns:c16="http://schemas.microsoft.com/office/drawing/2014/chart" uri="{C3380CC4-5D6E-409C-BE32-E72D297353CC}">
                <c16:uniqueId val="{00000007-5779-4D3A-B19A-F5F118FDFED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'Riesgos TOTAL'!$J$85:$J$88</c:f>
              <c:strCache>
                <c:ptCount val="4"/>
                <c:pt idx="0">
                  <c:v>Zona Baja</c:v>
                </c:pt>
                <c:pt idx="1">
                  <c:v>Zona Moderado</c:v>
                </c:pt>
                <c:pt idx="2">
                  <c:v>Zona Alta</c:v>
                </c:pt>
                <c:pt idx="3">
                  <c:v>Zona extrema</c:v>
                </c:pt>
              </c:strCache>
            </c:strRef>
          </c:cat>
          <c:val>
            <c:numRef>
              <c:f>'Riesgos TOTAL'!$K$85:$K$88</c:f>
              <c:numCache>
                <c:formatCode>General</c:formatCode>
                <c:ptCount val="4"/>
                <c:pt idx="0">
                  <c:v>9</c:v>
                </c:pt>
                <c:pt idx="1">
                  <c:v>22</c:v>
                </c:pt>
                <c:pt idx="2">
                  <c:v>16</c:v>
                </c:pt>
                <c:pt idx="3">
                  <c:v>25</c:v>
                </c:pt>
              </c:numCache>
            </c:numRef>
          </c:val>
          <c:extLst xmlns:c16r2="http://schemas.microsoft.com/office/drawing/2015/06/chart">
            <c:ext xmlns:c16="http://schemas.microsoft.com/office/drawing/2014/chart" uri="{C3380CC4-5D6E-409C-BE32-E72D297353CC}">
              <c16:uniqueId val="{00000008-5779-4D3A-B19A-F5F118FDFED6}"/>
            </c:ext>
          </c:extLst>
        </c:ser>
        <c:dLbls>
          <c:dLblPos val="outEnd"/>
          <c:showLegendKey val="0"/>
          <c:showVal val="1"/>
          <c:showCatName val="0"/>
          <c:showSerName val="0"/>
          <c:showPercent val="0"/>
          <c:showBubbleSize val="0"/>
        </c:dLbls>
        <c:gapWidth val="182"/>
        <c:axId val="418712048"/>
        <c:axId val="418712608"/>
      </c:barChart>
      <c:catAx>
        <c:axId val="418712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418712608"/>
        <c:crosses val="autoZero"/>
        <c:auto val="1"/>
        <c:lblAlgn val="ctr"/>
        <c:lblOffset val="100"/>
        <c:noMultiLvlLbl val="0"/>
      </c:catAx>
      <c:valAx>
        <c:axId val="41871260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187120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solidFill>
                <a:schemeClr val="accent1"/>
              </a:solidFill>
            </a:ln>
            <a:effectLst/>
          </c:spPr>
          <c:invertIfNegative val="0"/>
          <c:dPt>
            <c:idx val="0"/>
            <c:invertIfNegative val="0"/>
            <c:bubble3D val="0"/>
            <c:spPr>
              <a:solidFill>
                <a:srgbClr val="92D050"/>
              </a:solidFill>
              <a:ln>
                <a:solidFill>
                  <a:schemeClr val="accent1"/>
                </a:solidFill>
              </a:ln>
              <a:effectLst/>
            </c:spPr>
            <c:extLst xmlns:c16r2="http://schemas.microsoft.com/office/drawing/2015/06/chart">
              <c:ext xmlns:c16="http://schemas.microsoft.com/office/drawing/2014/chart" uri="{C3380CC4-5D6E-409C-BE32-E72D297353CC}">
                <c16:uniqueId val="{00000001-16F4-4911-AF79-3B47180B819B}"/>
              </c:ext>
            </c:extLst>
          </c:dPt>
          <c:dPt>
            <c:idx val="1"/>
            <c:invertIfNegative val="0"/>
            <c:bubble3D val="0"/>
            <c:spPr>
              <a:solidFill>
                <a:srgbClr val="FFFF00"/>
              </a:solidFill>
              <a:ln>
                <a:solidFill>
                  <a:schemeClr val="accent1"/>
                </a:solidFill>
              </a:ln>
              <a:effectLst/>
            </c:spPr>
            <c:extLst xmlns:c16r2="http://schemas.microsoft.com/office/drawing/2015/06/chart">
              <c:ext xmlns:c16="http://schemas.microsoft.com/office/drawing/2014/chart" uri="{C3380CC4-5D6E-409C-BE32-E72D297353CC}">
                <c16:uniqueId val="{00000003-16F4-4911-AF79-3B47180B819B}"/>
              </c:ext>
            </c:extLst>
          </c:dPt>
          <c:dPt>
            <c:idx val="2"/>
            <c:invertIfNegative val="0"/>
            <c:bubble3D val="0"/>
            <c:spPr>
              <a:solidFill>
                <a:srgbClr val="FFC000"/>
              </a:solidFill>
              <a:ln>
                <a:solidFill>
                  <a:schemeClr val="accent1"/>
                </a:solidFill>
              </a:ln>
              <a:effectLst/>
            </c:spPr>
            <c:extLst xmlns:c16r2="http://schemas.microsoft.com/office/drawing/2015/06/chart">
              <c:ext xmlns:c16="http://schemas.microsoft.com/office/drawing/2014/chart" uri="{C3380CC4-5D6E-409C-BE32-E72D297353CC}">
                <c16:uniqueId val="{00000005-16F4-4911-AF79-3B47180B819B}"/>
              </c:ext>
            </c:extLst>
          </c:dPt>
          <c:dPt>
            <c:idx val="3"/>
            <c:invertIfNegative val="0"/>
            <c:bubble3D val="0"/>
            <c:spPr>
              <a:solidFill>
                <a:srgbClr val="FF0000"/>
              </a:solidFill>
              <a:ln>
                <a:solidFill>
                  <a:schemeClr val="accent1"/>
                </a:solidFill>
              </a:ln>
              <a:effectLst/>
            </c:spPr>
            <c:extLst xmlns:c16r2="http://schemas.microsoft.com/office/drawing/2015/06/chart">
              <c:ext xmlns:c16="http://schemas.microsoft.com/office/drawing/2014/chart" uri="{C3380CC4-5D6E-409C-BE32-E72D297353CC}">
                <c16:uniqueId val="{00000007-16F4-4911-AF79-3B47180B819B}"/>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'Riesgos TOTAL'!$J$99:$J$102</c:f>
              <c:strCache>
                <c:ptCount val="4"/>
                <c:pt idx="0">
                  <c:v>Zona Baja</c:v>
                </c:pt>
                <c:pt idx="1">
                  <c:v>Zona Moderado</c:v>
                </c:pt>
                <c:pt idx="2">
                  <c:v>Zona Alta</c:v>
                </c:pt>
                <c:pt idx="3">
                  <c:v>Zona Extrema</c:v>
                </c:pt>
              </c:strCache>
            </c:strRef>
          </c:cat>
          <c:val>
            <c:numRef>
              <c:f>'Riesgos TOTAL'!$K$99:$K$102</c:f>
              <c:numCache>
                <c:formatCode>General</c:formatCode>
                <c:ptCount val="4"/>
                <c:pt idx="0">
                  <c:v>11</c:v>
                </c:pt>
                <c:pt idx="1">
                  <c:v>25</c:v>
                </c:pt>
                <c:pt idx="2">
                  <c:v>16</c:v>
                </c:pt>
                <c:pt idx="3">
                  <c:v>20</c:v>
                </c:pt>
              </c:numCache>
            </c:numRef>
          </c:val>
          <c:extLst xmlns:c16r2="http://schemas.microsoft.com/office/drawing/2015/06/chart">
            <c:ext xmlns:c16="http://schemas.microsoft.com/office/drawing/2014/chart" uri="{C3380CC4-5D6E-409C-BE32-E72D297353CC}">
              <c16:uniqueId val="{00000008-16F4-4911-AF79-3B47180B819B}"/>
            </c:ext>
          </c:extLst>
        </c:ser>
        <c:dLbls>
          <c:dLblPos val="outEnd"/>
          <c:showLegendKey val="0"/>
          <c:showVal val="1"/>
          <c:showCatName val="0"/>
          <c:showSerName val="0"/>
          <c:showPercent val="0"/>
          <c:showBubbleSize val="0"/>
        </c:dLbls>
        <c:gapWidth val="182"/>
        <c:axId val="418714848"/>
        <c:axId val="418715408"/>
      </c:barChart>
      <c:catAx>
        <c:axId val="4187148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418715408"/>
        <c:crosses val="autoZero"/>
        <c:auto val="1"/>
        <c:lblAlgn val="ctr"/>
        <c:lblOffset val="100"/>
        <c:noMultiLvlLbl val="0"/>
      </c:catAx>
      <c:valAx>
        <c:axId val="41871540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187148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a:scene3d>
      <a:camera prst="orthographicFront"/>
      <a:lightRig rig="threePt" dir="t"/>
    </a:scene3d>
    <a:sp3d prstMaterial="matte">
      <a:bevelT w="63500" h="63500" prst="artDeco"/>
      <a:contourClr>
        <a:srgbClr val="000000"/>
      </a:contourClr>
    </a:sp3d>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9444444444444445E-2"/>
          <c:y val="0.1161574074074074"/>
          <c:w val="0.96944444444444444"/>
          <c:h val="0.70386519393409153"/>
        </c:manualLayout>
      </c:layout>
      <c:pie3DChart>
        <c:varyColors val="1"/>
        <c:ser>
          <c:idx val="1"/>
          <c:order val="0"/>
          <c:dPt>
            <c:idx val="0"/>
            <c:bubble3D val="0"/>
            <c:spPr>
              <a:solidFill>
                <a:schemeClr val="accent1"/>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3090-4AEF-A856-067816815577}"/>
              </c:ext>
            </c:extLst>
          </c:dPt>
          <c:dPt>
            <c:idx val="1"/>
            <c:bubble3D val="0"/>
            <c:spPr>
              <a:solidFill>
                <a:schemeClr val="accent2"/>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3-3090-4AEF-A856-067816815577}"/>
              </c:ext>
            </c:extLst>
          </c:dPt>
          <c:dPt>
            <c:idx val="2"/>
            <c:bubble3D val="0"/>
            <c:spPr>
              <a:solidFill>
                <a:schemeClr val="accent3"/>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5-3090-4AEF-A856-067816815577}"/>
              </c:ext>
            </c:extLst>
          </c:dPt>
          <c:dPt>
            <c:idx val="3"/>
            <c:bubble3D val="0"/>
            <c:spPr>
              <a:solidFill>
                <a:schemeClr val="accent4"/>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7-3090-4AEF-A856-06781681557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'Riesgos TOTAL'!$J$85:$J$88</c:f>
              <c:strCache>
                <c:ptCount val="4"/>
                <c:pt idx="0">
                  <c:v>Zona Baja</c:v>
                </c:pt>
                <c:pt idx="1">
                  <c:v>Zona Moderado</c:v>
                </c:pt>
                <c:pt idx="2">
                  <c:v>Zona Alta</c:v>
                </c:pt>
                <c:pt idx="3">
                  <c:v>Zona extrema</c:v>
                </c:pt>
              </c:strCache>
            </c:strRef>
          </c:cat>
          <c:val>
            <c:numRef>
              <c:f>'Riesgos TOTAL'!$L$85:$L$88</c:f>
              <c:numCache>
                <c:formatCode>0%</c:formatCode>
                <c:ptCount val="4"/>
                <c:pt idx="0">
                  <c:v>0.125</c:v>
                </c:pt>
                <c:pt idx="1">
                  <c:v>0.30555555555555558</c:v>
                </c:pt>
                <c:pt idx="2">
                  <c:v>0.22222222222222221</c:v>
                </c:pt>
                <c:pt idx="3">
                  <c:v>0.34722222222222221</c:v>
                </c:pt>
              </c:numCache>
            </c:numRef>
          </c:val>
          <c:extLst xmlns:c16r2="http://schemas.microsoft.com/office/drawing/2015/06/chart">
            <c:ext xmlns:c16="http://schemas.microsoft.com/office/drawing/2014/chart" uri="{C3380CC4-5D6E-409C-BE32-E72D297353CC}">
              <c16:uniqueId val="{00000008-3090-4AEF-A856-067816815577}"/>
            </c:ext>
          </c:extLst>
        </c:ser>
        <c:ser>
          <c:idx val="0"/>
          <c:order val="1"/>
          <c:dPt>
            <c:idx val="0"/>
            <c:bubble3D val="0"/>
            <c:spPr>
              <a:solidFill>
                <a:srgbClr val="00B05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A-3090-4AEF-A856-067816815577}"/>
              </c:ext>
            </c:extLst>
          </c:dPt>
          <c:dPt>
            <c:idx val="1"/>
            <c:bubble3D val="0"/>
            <c:spPr>
              <a:solidFill>
                <a:srgbClr val="FFFF0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C-3090-4AEF-A856-067816815577}"/>
              </c:ext>
            </c:extLst>
          </c:dPt>
          <c:dPt>
            <c:idx val="2"/>
            <c:bubble3D val="0"/>
            <c:spPr>
              <a:solidFill>
                <a:schemeClr val="accent2">
                  <a:lumMod val="75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E-3090-4AEF-A856-067816815577}"/>
              </c:ext>
            </c:extLst>
          </c:dPt>
          <c:dPt>
            <c:idx val="3"/>
            <c:bubble3D val="0"/>
            <c:spPr>
              <a:solidFill>
                <a:srgbClr val="FF000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10-3090-4AEF-A856-067816815577}"/>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'Riesgos TOTAL'!$J$85:$J$88</c:f>
              <c:strCache>
                <c:ptCount val="4"/>
                <c:pt idx="0">
                  <c:v>Zona Baja</c:v>
                </c:pt>
                <c:pt idx="1">
                  <c:v>Zona Moderado</c:v>
                </c:pt>
                <c:pt idx="2">
                  <c:v>Zona Alta</c:v>
                </c:pt>
                <c:pt idx="3">
                  <c:v>Zona extrema</c:v>
                </c:pt>
              </c:strCache>
            </c:strRef>
          </c:cat>
          <c:val>
            <c:numRef>
              <c:f>'Riesgos TOTAL'!$L$99:$L$102</c:f>
              <c:numCache>
                <c:formatCode>0%</c:formatCode>
                <c:ptCount val="4"/>
                <c:pt idx="0">
                  <c:v>0.15277777777777779</c:v>
                </c:pt>
                <c:pt idx="1">
                  <c:v>0.34722222222222221</c:v>
                </c:pt>
                <c:pt idx="2">
                  <c:v>0.22222222222222221</c:v>
                </c:pt>
                <c:pt idx="3">
                  <c:v>0.27777777777777779</c:v>
                </c:pt>
              </c:numCache>
            </c:numRef>
          </c:val>
          <c:extLst xmlns:c16r2="http://schemas.microsoft.com/office/drawing/2015/06/chart">
            <c:ext xmlns:c16="http://schemas.microsoft.com/office/drawing/2014/chart" uri="{C3380CC4-5D6E-409C-BE32-E72D297353CC}">
              <c16:uniqueId val="{00000011-3090-4AEF-A856-067816815577}"/>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4.xml"/><Relationship Id="rId3" Type="http://schemas.openxmlformats.org/officeDocument/2006/relationships/image" Target="../media/image3.png"/><Relationship Id="rId7" Type="http://schemas.openxmlformats.org/officeDocument/2006/relationships/chart" Target="../charts/chart3.xml"/><Relationship Id="rId12" Type="http://schemas.openxmlformats.org/officeDocument/2006/relationships/chart" Target="../charts/chart8.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2.xml"/><Relationship Id="rId11" Type="http://schemas.openxmlformats.org/officeDocument/2006/relationships/chart" Target="../charts/chart7.xml"/><Relationship Id="rId5" Type="http://schemas.openxmlformats.org/officeDocument/2006/relationships/chart" Target="../charts/chart1.xml"/><Relationship Id="rId10" Type="http://schemas.openxmlformats.org/officeDocument/2006/relationships/chart" Target="../charts/chart6.xml"/><Relationship Id="rId4" Type="http://schemas.openxmlformats.org/officeDocument/2006/relationships/image" Target="../media/image4.emf"/><Relationship Id="rId9" Type="http://schemas.openxmlformats.org/officeDocument/2006/relationships/chart" Target="../charts/char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36</xdr:col>
      <xdr:colOff>27017</xdr:colOff>
      <xdr:row>6</xdr:row>
      <xdr:rowOff>228600</xdr:rowOff>
    </xdr:from>
    <xdr:to>
      <xdr:col>47</xdr:col>
      <xdr:colOff>111977</xdr:colOff>
      <xdr:row>15</xdr:row>
      <xdr:rowOff>775924</xdr:rowOff>
    </xdr:to>
    <xdr:pic>
      <xdr:nvPicPr>
        <xdr:cNvPr id="2" name="Imagen 1"/>
        <xdr:cNvPicPr>
          <a:picLocks noChangeAspect="1"/>
        </xdr:cNvPicPr>
      </xdr:nvPicPr>
      <xdr:blipFill>
        <a:blip xmlns:r="http://schemas.openxmlformats.org/officeDocument/2006/relationships" r:embed="rId1"/>
        <a:stretch>
          <a:fillRect/>
        </a:stretch>
      </xdr:blipFill>
      <xdr:spPr>
        <a:xfrm>
          <a:off x="64568417" y="3429000"/>
          <a:ext cx="8466960" cy="7660594"/>
        </a:xfrm>
        <a:prstGeom prst="rect">
          <a:avLst/>
        </a:prstGeom>
      </xdr:spPr>
    </xdr:pic>
    <xdr:clientData/>
  </xdr:twoCellAnchor>
  <xdr:twoCellAnchor editAs="oneCell">
    <xdr:from>
      <xdr:col>29</xdr:col>
      <xdr:colOff>179632</xdr:colOff>
      <xdr:row>12</xdr:row>
      <xdr:rowOff>762000</xdr:rowOff>
    </xdr:from>
    <xdr:to>
      <xdr:col>36</xdr:col>
      <xdr:colOff>99289</xdr:colOff>
      <xdr:row>19</xdr:row>
      <xdr:rowOff>728934</xdr:rowOff>
    </xdr:to>
    <xdr:pic>
      <xdr:nvPicPr>
        <xdr:cNvPr id="3" name="Imagen 2"/>
        <xdr:cNvPicPr>
          <a:picLocks noChangeAspect="1"/>
        </xdr:cNvPicPr>
      </xdr:nvPicPr>
      <xdr:blipFill>
        <a:blip xmlns:r="http://schemas.openxmlformats.org/officeDocument/2006/relationships" r:embed="rId2"/>
        <a:stretch>
          <a:fillRect/>
        </a:stretch>
      </xdr:blipFill>
      <xdr:spPr>
        <a:xfrm>
          <a:off x="59387032" y="9601200"/>
          <a:ext cx="5253657" cy="6489654"/>
        </a:xfrm>
        <a:prstGeom prst="rect">
          <a:avLst/>
        </a:prstGeom>
      </xdr:spPr>
    </xdr:pic>
    <xdr:clientData/>
  </xdr:twoCellAnchor>
  <xdr:twoCellAnchor editAs="oneCell">
    <xdr:from>
      <xdr:col>20</xdr:col>
      <xdr:colOff>591683</xdr:colOff>
      <xdr:row>12</xdr:row>
      <xdr:rowOff>422516</xdr:rowOff>
    </xdr:from>
    <xdr:to>
      <xdr:col>28</xdr:col>
      <xdr:colOff>732556</xdr:colOff>
      <xdr:row>16</xdr:row>
      <xdr:rowOff>739092</xdr:rowOff>
    </xdr:to>
    <xdr:pic>
      <xdr:nvPicPr>
        <xdr:cNvPr id="4" name="Imagen 3"/>
        <xdr:cNvPicPr>
          <a:picLocks noChangeAspect="1"/>
        </xdr:cNvPicPr>
      </xdr:nvPicPr>
      <xdr:blipFill>
        <a:blip xmlns:r="http://schemas.openxmlformats.org/officeDocument/2006/relationships" r:embed="rId3"/>
        <a:stretch>
          <a:fillRect/>
        </a:stretch>
      </xdr:blipFill>
      <xdr:spPr>
        <a:xfrm>
          <a:off x="52331483" y="9261716"/>
          <a:ext cx="6846473" cy="4244686"/>
        </a:xfrm>
        <a:prstGeom prst="rect">
          <a:avLst/>
        </a:prstGeom>
      </xdr:spPr>
    </xdr:pic>
    <xdr:clientData/>
  </xdr:twoCellAnchor>
  <xdr:twoCellAnchor editAs="oneCell">
    <xdr:from>
      <xdr:col>21</xdr:col>
      <xdr:colOff>242801</xdr:colOff>
      <xdr:row>7</xdr:row>
      <xdr:rowOff>760331</xdr:rowOff>
    </xdr:from>
    <xdr:to>
      <xdr:col>34</xdr:col>
      <xdr:colOff>125403</xdr:colOff>
      <xdr:row>13</xdr:row>
      <xdr:rowOff>569769</xdr:rowOff>
    </xdr:to>
    <xdr:pic>
      <xdr:nvPicPr>
        <xdr:cNvPr id="9" name="Imagen 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2744601" y="4417931"/>
          <a:ext cx="10398202" cy="4770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209550</xdr:colOff>
      <xdr:row>106</xdr:row>
      <xdr:rowOff>323850</xdr:rowOff>
    </xdr:from>
    <xdr:to>
      <xdr:col>1</xdr:col>
      <xdr:colOff>4781550</xdr:colOff>
      <xdr:row>106</xdr:row>
      <xdr:rowOff>3067050</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217714</xdr:colOff>
      <xdr:row>102</xdr:row>
      <xdr:rowOff>312963</xdr:rowOff>
    </xdr:from>
    <xdr:to>
      <xdr:col>9</xdr:col>
      <xdr:colOff>4664529</xdr:colOff>
      <xdr:row>106</xdr:row>
      <xdr:rowOff>1687286</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71004</xdr:colOff>
      <xdr:row>103</xdr:row>
      <xdr:rowOff>129886</xdr:rowOff>
    </xdr:from>
    <xdr:to>
      <xdr:col>13</xdr:col>
      <xdr:colOff>209549</xdr:colOff>
      <xdr:row>106</xdr:row>
      <xdr:rowOff>2400299</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76200</xdr:colOff>
      <xdr:row>83</xdr:row>
      <xdr:rowOff>38100</xdr:rowOff>
    </xdr:from>
    <xdr:to>
      <xdr:col>13</xdr:col>
      <xdr:colOff>361950</xdr:colOff>
      <xdr:row>95</xdr:row>
      <xdr:rowOff>133350</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815340</xdr:colOff>
      <xdr:row>107</xdr:row>
      <xdr:rowOff>15240</xdr:rowOff>
    </xdr:from>
    <xdr:to>
      <xdr:col>10</xdr:col>
      <xdr:colOff>1562100</xdr:colOff>
      <xdr:row>109</xdr:row>
      <xdr:rowOff>72390</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xdr:col>
      <xdr:colOff>461010</xdr:colOff>
      <xdr:row>83</xdr:row>
      <xdr:rowOff>64770</xdr:rowOff>
    </xdr:from>
    <xdr:to>
      <xdr:col>15</xdr:col>
      <xdr:colOff>1676400</xdr:colOff>
      <xdr:row>95</xdr:row>
      <xdr:rowOff>152400</xdr:rowOff>
    </xdr:to>
    <xdr:graphicFrame macro="">
      <xdr:nvGraphicFramePr>
        <xdr:cNvPr id="13" name="Gráfico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13</xdr:col>
      <xdr:colOff>300990</xdr:colOff>
      <xdr:row>103</xdr:row>
      <xdr:rowOff>152400</xdr:rowOff>
    </xdr:from>
    <xdr:to>
      <xdr:col>15</xdr:col>
      <xdr:colOff>1524000</xdr:colOff>
      <xdr:row>106</xdr:row>
      <xdr:rowOff>2419350</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530679</xdr:colOff>
      <xdr:row>88</xdr:row>
      <xdr:rowOff>163284</xdr:rowOff>
    </xdr:from>
    <xdr:to>
      <xdr:col>9</xdr:col>
      <xdr:colOff>4561115</xdr:colOff>
      <xdr:row>97</xdr:row>
      <xdr:rowOff>32655</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975360</xdr:colOff>
      <xdr:row>0</xdr:row>
      <xdr:rowOff>91440</xdr:rowOff>
    </xdr:from>
    <xdr:to>
      <xdr:col>2</xdr:col>
      <xdr:colOff>3718560</xdr:colOff>
      <xdr:row>1</xdr:row>
      <xdr:rowOff>1036320</xdr:rowOff>
    </xdr:to>
    <xdr:pic>
      <xdr:nvPicPr>
        <xdr:cNvPr id="10" name="Imagen 9"/>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7840" y="91440"/>
          <a:ext cx="6096000" cy="176784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5"/>
  <sheetViews>
    <sheetView zoomScale="70" zoomScaleNormal="70" workbookViewId="0">
      <selection activeCell="B5" sqref="B5"/>
    </sheetView>
  </sheetViews>
  <sheetFormatPr baseColWidth="10" defaultColWidth="11.5546875" defaultRowHeight="18" x14ac:dyDescent="0.35"/>
  <cols>
    <col min="1" max="1" width="11.5546875" style="16"/>
    <col min="2" max="2" width="74.44140625" style="4" customWidth="1"/>
    <col min="3" max="3" width="65" style="50" customWidth="1"/>
    <col min="4" max="4" width="8.6640625" style="4" hidden="1" customWidth="1"/>
    <col min="5" max="5" width="69.5546875" style="4" customWidth="1"/>
    <col min="6" max="7" width="22.33203125" style="4" customWidth="1"/>
    <col min="8" max="8" width="31.6640625" style="4" customWidth="1"/>
    <col min="9" max="9" width="30.6640625" style="4" customWidth="1"/>
    <col min="10" max="10" width="73.6640625" style="4" customWidth="1"/>
    <col min="11" max="13" width="67.5546875" style="4" customWidth="1"/>
    <col min="14" max="14" width="25.5546875" style="4" customWidth="1"/>
    <col min="15" max="17" width="28.109375" style="4" customWidth="1"/>
    <col min="18" max="21" width="11.5546875" style="4"/>
    <col min="22" max="22" width="14.6640625" style="4" customWidth="1"/>
    <col min="23" max="27" width="11.5546875" style="4"/>
    <col min="28" max="28" width="16.5546875" style="4" customWidth="1"/>
    <col min="29" max="16384" width="11.5546875" style="4"/>
  </cols>
  <sheetData>
    <row r="1" spans="1:26" ht="23.4" x14ac:dyDescent="0.35">
      <c r="F1" s="156" t="s">
        <v>246</v>
      </c>
      <c r="G1" s="156"/>
      <c r="O1" s="149" t="s">
        <v>8</v>
      </c>
      <c r="P1" s="149"/>
    </row>
    <row r="2" spans="1:26" s="28" customFormat="1" ht="23.4" x14ac:dyDescent="0.45">
      <c r="A2" s="44"/>
      <c r="B2" s="150" t="s">
        <v>0</v>
      </c>
      <c r="C2" s="150" t="s">
        <v>1</v>
      </c>
      <c r="D2" s="27" t="s">
        <v>2</v>
      </c>
      <c r="E2" s="150" t="s">
        <v>58</v>
      </c>
      <c r="F2" s="154" t="s">
        <v>80</v>
      </c>
      <c r="G2" s="150" t="s">
        <v>74</v>
      </c>
      <c r="H2" s="149" t="s">
        <v>79</v>
      </c>
      <c r="I2" s="150" t="s">
        <v>3</v>
      </c>
      <c r="J2" s="150" t="s">
        <v>4</v>
      </c>
      <c r="K2" s="150" t="s">
        <v>5</v>
      </c>
      <c r="L2" s="150" t="s">
        <v>6</v>
      </c>
      <c r="M2" s="157" t="s">
        <v>124</v>
      </c>
      <c r="N2" s="152" t="s">
        <v>7</v>
      </c>
      <c r="O2" s="154" t="s">
        <v>80</v>
      </c>
      <c r="P2" s="150" t="s">
        <v>74</v>
      </c>
      <c r="Q2" s="149" t="s">
        <v>79</v>
      </c>
    </row>
    <row r="3" spans="1:26" s="28" customFormat="1" ht="23.4" x14ac:dyDescent="0.45">
      <c r="A3" s="44"/>
      <c r="B3" s="151"/>
      <c r="C3" s="151"/>
      <c r="D3" s="29"/>
      <c r="E3" s="151"/>
      <c r="F3" s="155"/>
      <c r="G3" s="156"/>
      <c r="H3" s="149"/>
      <c r="I3" s="151"/>
      <c r="J3" s="149"/>
      <c r="K3" s="149"/>
      <c r="L3" s="149"/>
      <c r="M3" s="158"/>
      <c r="N3" s="153"/>
      <c r="O3" s="155"/>
      <c r="P3" s="156"/>
      <c r="Q3" s="149"/>
    </row>
    <row r="4" spans="1:26" s="28" customFormat="1" ht="24" customHeight="1" x14ac:dyDescent="0.45">
      <c r="A4" s="44"/>
      <c r="B4" s="30" t="s">
        <v>175</v>
      </c>
      <c r="C4" s="31"/>
      <c r="D4" s="31"/>
      <c r="E4" s="32"/>
      <c r="F4" s="38"/>
      <c r="G4" s="38"/>
      <c r="H4" s="31"/>
      <c r="I4" s="33"/>
      <c r="J4" s="34"/>
      <c r="K4" s="34"/>
      <c r="L4" s="34"/>
      <c r="M4" s="34"/>
      <c r="N4" s="35"/>
      <c r="O4" s="38"/>
      <c r="P4" s="38"/>
      <c r="Q4" s="31"/>
    </row>
    <row r="5" spans="1:26" s="28" customFormat="1" ht="64.95" customHeight="1" x14ac:dyDescent="0.45">
      <c r="A5" s="44"/>
      <c r="B5" s="6" t="s">
        <v>184</v>
      </c>
      <c r="C5" s="24" t="s">
        <v>183</v>
      </c>
      <c r="D5" s="1">
        <v>1</v>
      </c>
      <c r="E5" s="48" t="s">
        <v>179</v>
      </c>
      <c r="F5" s="1">
        <v>1</v>
      </c>
      <c r="G5" s="1">
        <v>3</v>
      </c>
      <c r="H5" s="3" t="s">
        <v>75</v>
      </c>
      <c r="I5" s="49" t="s">
        <v>12</v>
      </c>
      <c r="J5" s="9" t="s">
        <v>181</v>
      </c>
      <c r="K5" s="8"/>
      <c r="L5" s="8"/>
      <c r="M5" s="8"/>
      <c r="N5" s="1">
        <f>COUNTIF(J5:M5,"*")</f>
        <v>1</v>
      </c>
      <c r="O5" s="1">
        <v>1</v>
      </c>
      <c r="P5" s="1">
        <v>2</v>
      </c>
      <c r="Q5" s="3" t="s">
        <v>78</v>
      </c>
    </row>
    <row r="6" spans="1:26" s="28" customFormat="1" ht="90" customHeight="1" x14ac:dyDescent="0.45">
      <c r="A6" s="44"/>
      <c r="B6" s="6"/>
      <c r="C6" s="24" t="s">
        <v>183</v>
      </c>
      <c r="D6" s="1">
        <v>2</v>
      </c>
      <c r="E6" s="48" t="s">
        <v>180</v>
      </c>
      <c r="F6" s="1">
        <v>1</v>
      </c>
      <c r="G6" s="1">
        <v>4</v>
      </c>
      <c r="H6" s="3" t="s">
        <v>77</v>
      </c>
      <c r="I6" s="49" t="s">
        <v>94</v>
      </c>
      <c r="J6" s="9" t="s">
        <v>182</v>
      </c>
      <c r="K6" s="8"/>
      <c r="L6" s="8"/>
      <c r="M6" s="8"/>
      <c r="N6" s="1">
        <f>COUNTIF(J6:M6,"*")</f>
        <v>1</v>
      </c>
      <c r="O6" s="1">
        <v>1</v>
      </c>
      <c r="P6" s="1">
        <v>3</v>
      </c>
      <c r="Q6" s="3" t="s">
        <v>75</v>
      </c>
    </row>
    <row r="7" spans="1:26" s="28" customFormat="1" ht="33" customHeight="1" x14ac:dyDescent="0.45">
      <c r="A7" s="44"/>
      <c r="B7" s="30" t="s">
        <v>172</v>
      </c>
      <c r="C7" s="31"/>
      <c r="D7" s="31"/>
      <c r="E7" s="32"/>
      <c r="F7" s="40"/>
      <c r="G7" s="40"/>
      <c r="H7" s="31"/>
      <c r="I7" s="33"/>
      <c r="J7" s="34"/>
      <c r="K7" s="34"/>
      <c r="L7" s="34"/>
      <c r="M7" s="34"/>
      <c r="N7" s="39"/>
      <c r="O7" s="40"/>
      <c r="P7" s="40"/>
      <c r="Q7" s="31"/>
    </row>
    <row r="8" spans="1:26" ht="55.95" customHeight="1" x14ac:dyDescent="0.35">
      <c r="B8" s="6" t="s">
        <v>9</v>
      </c>
      <c r="C8" s="24" t="s">
        <v>10</v>
      </c>
      <c r="D8" s="1">
        <v>3</v>
      </c>
      <c r="E8" s="48" t="s">
        <v>11</v>
      </c>
      <c r="F8" s="1">
        <v>1</v>
      </c>
      <c r="G8" s="1">
        <v>3</v>
      </c>
      <c r="H8" s="3" t="s">
        <v>75</v>
      </c>
      <c r="I8" s="49" t="s">
        <v>12</v>
      </c>
      <c r="J8" s="9" t="s">
        <v>13</v>
      </c>
      <c r="K8" s="9" t="s">
        <v>14</v>
      </c>
      <c r="L8" s="9" t="s">
        <v>15</v>
      </c>
      <c r="M8" s="9"/>
      <c r="N8" s="1">
        <f t="shared" ref="N8:N14" si="0">COUNTIF(J8:M8,"*")</f>
        <v>3</v>
      </c>
      <c r="O8" s="1">
        <v>1</v>
      </c>
      <c r="P8" s="1">
        <v>3</v>
      </c>
      <c r="Q8" s="3" t="s">
        <v>75</v>
      </c>
    </row>
    <row r="9" spans="1:26" ht="64.95" customHeight="1" x14ac:dyDescent="0.35">
      <c r="B9" s="6"/>
      <c r="C9" s="24" t="s">
        <v>16</v>
      </c>
      <c r="D9" s="1">
        <v>4</v>
      </c>
      <c r="E9" s="48" t="s">
        <v>17</v>
      </c>
      <c r="F9" s="20">
        <v>1</v>
      </c>
      <c r="G9" s="20">
        <v>3</v>
      </c>
      <c r="H9" s="3" t="s">
        <v>75</v>
      </c>
      <c r="I9" s="49" t="s">
        <v>12</v>
      </c>
      <c r="J9" s="11" t="s">
        <v>18</v>
      </c>
      <c r="K9" s="8"/>
      <c r="L9" s="8"/>
      <c r="M9" s="8"/>
      <c r="N9" s="1">
        <f t="shared" si="0"/>
        <v>1</v>
      </c>
      <c r="O9" s="20">
        <v>1</v>
      </c>
      <c r="P9" s="20">
        <v>3</v>
      </c>
      <c r="Q9" s="3" t="s">
        <v>75</v>
      </c>
    </row>
    <row r="10" spans="1:26" ht="51" customHeight="1" x14ac:dyDescent="0.35">
      <c r="B10" s="7"/>
      <c r="C10" s="24" t="s">
        <v>16</v>
      </c>
      <c r="D10" s="1">
        <v>5</v>
      </c>
      <c r="E10" s="48" t="s">
        <v>19</v>
      </c>
      <c r="F10" s="20">
        <v>1</v>
      </c>
      <c r="G10" s="20">
        <v>3</v>
      </c>
      <c r="H10" s="3" t="s">
        <v>75</v>
      </c>
      <c r="I10" s="49" t="s">
        <v>12</v>
      </c>
      <c r="J10" s="9" t="s">
        <v>20</v>
      </c>
      <c r="K10" s="9" t="s">
        <v>21</v>
      </c>
      <c r="L10" s="10"/>
      <c r="M10" s="10"/>
      <c r="N10" s="1">
        <f t="shared" si="0"/>
        <v>2</v>
      </c>
      <c r="O10" s="20">
        <v>1</v>
      </c>
      <c r="P10" s="20">
        <v>3</v>
      </c>
      <c r="Q10" s="3" t="s">
        <v>75</v>
      </c>
    </row>
    <row r="11" spans="1:26" ht="67.95" customHeight="1" x14ac:dyDescent="0.35">
      <c r="B11" s="7"/>
      <c r="C11" s="24" t="s">
        <v>16</v>
      </c>
      <c r="D11" s="1">
        <v>6</v>
      </c>
      <c r="E11" s="48" t="s">
        <v>22</v>
      </c>
      <c r="F11" s="20">
        <v>2</v>
      </c>
      <c r="G11" s="20">
        <v>4</v>
      </c>
      <c r="H11" s="3" t="s">
        <v>77</v>
      </c>
      <c r="I11" s="49" t="s">
        <v>12</v>
      </c>
      <c r="J11" s="11" t="s">
        <v>23</v>
      </c>
      <c r="K11" s="8"/>
      <c r="L11" s="8"/>
      <c r="M11" s="8"/>
      <c r="N11" s="1">
        <f t="shared" si="0"/>
        <v>1</v>
      </c>
      <c r="O11" s="20">
        <v>2</v>
      </c>
      <c r="P11" s="20">
        <v>4</v>
      </c>
      <c r="Q11" s="3" t="s">
        <v>77</v>
      </c>
    </row>
    <row r="12" spans="1:26" ht="82.95" customHeight="1" x14ac:dyDescent="0.35">
      <c r="B12" s="7"/>
      <c r="C12" s="24" t="s">
        <v>24</v>
      </c>
      <c r="D12" s="1">
        <v>7</v>
      </c>
      <c r="E12" s="48" t="s">
        <v>25</v>
      </c>
      <c r="F12" s="20">
        <v>4</v>
      </c>
      <c r="G12" s="20">
        <v>2</v>
      </c>
      <c r="H12" s="3" t="s">
        <v>77</v>
      </c>
      <c r="I12" s="49" t="s">
        <v>12</v>
      </c>
      <c r="J12" s="9" t="s">
        <v>26</v>
      </c>
      <c r="K12" s="9" t="s">
        <v>27</v>
      </c>
      <c r="L12" s="12"/>
      <c r="M12" s="12"/>
      <c r="N12" s="1">
        <f t="shared" si="0"/>
        <v>2</v>
      </c>
      <c r="O12" s="20">
        <v>4</v>
      </c>
      <c r="P12" s="20">
        <v>2</v>
      </c>
      <c r="Q12" s="3" t="s">
        <v>78</v>
      </c>
    </row>
    <row r="13" spans="1:26" ht="73.95" customHeight="1" x14ac:dyDescent="0.35">
      <c r="B13" s="7"/>
      <c r="C13" s="9" t="s">
        <v>112</v>
      </c>
      <c r="D13" s="1">
        <v>8</v>
      </c>
      <c r="E13" s="48" t="s">
        <v>108</v>
      </c>
      <c r="F13" s="20">
        <v>3</v>
      </c>
      <c r="G13" s="20">
        <v>4</v>
      </c>
      <c r="H13" s="3" t="s">
        <v>77</v>
      </c>
      <c r="I13" s="49" t="s">
        <v>94</v>
      </c>
      <c r="J13" s="9" t="s">
        <v>109</v>
      </c>
      <c r="K13" s="9" t="s">
        <v>110</v>
      </c>
      <c r="L13" s="9" t="s">
        <v>111</v>
      </c>
      <c r="M13" s="9"/>
      <c r="N13" s="1">
        <f t="shared" si="0"/>
        <v>3</v>
      </c>
      <c r="O13" s="20">
        <v>3</v>
      </c>
      <c r="P13" s="20">
        <v>4</v>
      </c>
      <c r="Q13" s="3" t="s">
        <v>76</v>
      </c>
    </row>
    <row r="14" spans="1:26" ht="67.95" customHeight="1" x14ac:dyDescent="0.35">
      <c r="B14" s="6" t="s">
        <v>46</v>
      </c>
      <c r="C14" s="24" t="s">
        <v>47</v>
      </c>
      <c r="D14" s="1">
        <v>9</v>
      </c>
      <c r="E14" s="48" t="s">
        <v>59</v>
      </c>
      <c r="F14" s="20">
        <v>3</v>
      </c>
      <c r="G14" s="20">
        <v>3</v>
      </c>
      <c r="H14" s="3" t="s">
        <v>75</v>
      </c>
      <c r="I14" s="49" t="s">
        <v>12</v>
      </c>
      <c r="J14" s="9" t="s">
        <v>60</v>
      </c>
      <c r="K14" s="9"/>
      <c r="L14" s="12"/>
      <c r="M14" s="12"/>
      <c r="N14" s="1">
        <f t="shared" si="0"/>
        <v>1</v>
      </c>
      <c r="O14" s="20">
        <v>3</v>
      </c>
      <c r="P14" s="20">
        <v>2</v>
      </c>
      <c r="Q14" s="3" t="s">
        <v>75</v>
      </c>
    </row>
    <row r="15" spans="1:26" ht="70.95" customHeight="1" x14ac:dyDescent="0.35">
      <c r="B15" s="7"/>
      <c r="C15" s="24" t="s">
        <v>47</v>
      </c>
      <c r="D15" s="1">
        <v>10</v>
      </c>
      <c r="E15" s="48" t="s">
        <v>61</v>
      </c>
      <c r="F15" s="20">
        <v>4</v>
      </c>
      <c r="G15" s="20">
        <v>4</v>
      </c>
      <c r="H15" s="3" t="s">
        <v>76</v>
      </c>
      <c r="I15" s="49" t="s">
        <v>12</v>
      </c>
      <c r="J15" s="9" t="s">
        <v>62</v>
      </c>
      <c r="K15" s="9" t="s">
        <v>63</v>
      </c>
      <c r="L15" s="9" t="s">
        <v>64</v>
      </c>
      <c r="M15" s="9"/>
      <c r="N15" s="1">
        <f t="shared" ref="N15:N66" si="1">COUNTIF(J15:M15,"*")</f>
        <v>3</v>
      </c>
      <c r="O15" s="20">
        <v>3</v>
      </c>
      <c r="P15" s="20">
        <v>3</v>
      </c>
      <c r="Q15" s="3" t="s">
        <v>77</v>
      </c>
    </row>
    <row r="16" spans="1:26" ht="93.6" customHeight="1" x14ac:dyDescent="0.35">
      <c r="B16" s="7"/>
      <c r="C16" s="24" t="s">
        <v>47</v>
      </c>
      <c r="D16" s="1">
        <v>11</v>
      </c>
      <c r="E16" s="48" t="s">
        <v>65</v>
      </c>
      <c r="F16" s="20">
        <v>2</v>
      </c>
      <c r="G16" s="20">
        <v>3</v>
      </c>
      <c r="H16" s="3" t="s">
        <v>75</v>
      </c>
      <c r="I16" s="49" t="s">
        <v>12</v>
      </c>
      <c r="J16" s="9" t="s">
        <v>66</v>
      </c>
      <c r="K16" s="9" t="s">
        <v>67</v>
      </c>
      <c r="L16" s="12"/>
      <c r="M16" s="12"/>
      <c r="N16" s="1">
        <f t="shared" si="1"/>
        <v>2</v>
      </c>
      <c r="O16" s="20">
        <v>2</v>
      </c>
      <c r="P16" s="20">
        <v>3</v>
      </c>
      <c r="Q16" s="3" t="s">
        <v>75</v>
      </c>
      <c r="T16" s="13"/>
      <c r="U16" s="14"/>
      <c r="V16" s="14"/>
      <c r="W16" s="14"/>
      <c r="X16" s="14"/>
      <c r="Y16" s="14"/>
      <c r="Z16" s="14"/>
    </row>
    <row r="17" spans="2:26" ht="70.95" customHeight="1" x14ac:dyDescent="0.35">
      <c r="B17" s="7"/>
      <c r="C17" s="24" t="s">
        <v>47</v>
      </c>
      <c r="D17" s="1">
        <v>12</v>
      </c>
      <c r="E17" s="48" t="s">
        <v>48</v>
      </c>
      <c r="F17" s="20">
        <v>4</v>
      </c>
      <c r="G17" s="20">
        <v>5</v>
      </c>
      <c r="H17" s="3" t="s">
        <v>76</v>
      </c>
      <c r="I17" s="49" t="s">
        <v>12</v>
      </c>
      <c r="J17" s="9" t="s">
        <v>68</v>
      </c>
      <c r="K17" s="9" t="s">
        <v>69</v>
      </c>
      <c r="L17" s="12"/>
      <c r="M17" s="12"/>
      <c r="N17" s="1">
        <f t="shared" si="1"/>
        <v>2</v>
      </c>
      <c r="O17" s="20">
        <v>4</v>
      </c>
      <c r="P17" s="20">
        <v>5</v>
      </c>
      <c r="Q17" s="3" t="s">
        <v>76</v>
      </c>
      <c r="T17" s="15"/>
      <c r="U17" s="15"/>
      <c r="V17" s="15"/>
      <c r="W17" s="15"/>
      <c r="X17" s="15"/>
      <c r="Y17" s="15"/>
      <c r="Z17" s="15"/>
    </row>
    <row r="18" spans="2:26" ht="72.599999999999994" customHeight="1" x14ac:dyDescent="0.35">
      <c r="B18" s="7"/>
      <c r="C18" s="24" t="s">
        <v>47</v>
      </c>
      <c r="D18" s="1">
        <v>13</v>
      </c>
      <c r="E18" s="48" t="s">
        <v>247</v>
      </c>
      <c r="F18" s="20">
        <v>5</v>
      </c>
      <c r="G18" s="20">
        <v>5</v>
      </c>
      <c r="H18" s="3" t="s">
        <v>76</v>
      </c>
      <c r="I18" s="49" t="s">
        <v>12</v>
      </c>
      <c r="J18" s="9" t="s">
        <v>249</v>
      </c>
      <c r="K18" s="9" t="s">
        <v>250</v>
      </c>
      <c r="L18" s="9" t="s">
        <v>251</v>
      </c>
      <c r="M18" s="9" t="s">
        <v>252</v>
      </c>
      <c r="N18" s="1">
        <f t="shared" si="1"/>
        <v>4</v>
      </c>
      <c r="O18" s="20">
        <v>4</v>
      </c>
      <c r="P18" s="20">
        <v>5</v>
      </c>
      <c r="Q18" s="3" t="s">
        <v>76</v>
      </c>
      <c r="T18" s="15"/>
      <c r="U18" s="15"/>
      <c r="V18" s="15"/>
      <c r="W18" s="15"/>
      <c r="X18" s="15"/>
      <c r="Y18" s="15"/>
      <c r="Z18" s="15"/>
    </row>
    <row r="19" spans="2:26" ht="67.95" customHeight="1" x14ac:dyDescent="0.35">
      <c r="B19" s="7"/>
      <c r="C19" s="24" t="s">
        <v>47</v>
      </c>
      <c r="D19" s="1">
        <v>14</v>
      </c>
      <c r="E19" s="48" t="s">
        <v>248</v>
      </c>
      <c r="F19" s="20">
        <v>4</v>
      </c>
      <c r="G19" s="20">
        <v>4</v>
      </c>
      <c r="H19" s="3" t="s">
        <v>76</v>
      </c>
      <c r="I19" s="49" t="s">
        <v>12</v>
      </c>
      <c r="J19" s="9" t="s">
        <v>297</v>
      </c>
      <c r="K19" s="9" t="s">
        <v>298</v>
      </c>
      <c r="L19" s="12"/>
      <c r="M19" s="12"/>
      <c r="N19" s="1">
        <f t="shared" si="1"/>
        <v>2</v>
      </c>
      <c r="O19" s="20">
        <v>2</v>
      </c>
      <c r="P19" s="20">
        <v>3</v>
      </c>
      <c r="Q19" s="3" t="s">
        <v>75</v>
      </c>
      <c r="T19" s="15"/>
      <c r="U19" s="15"/>
      <c r="V19" s="15"/>
      <c r="W19" s="15"/>
      <c r="X19" s="15"/>
      <c r="Y19" s="15"/>
      <c r="Z19" s="15"/>
    </row>
    <row r="20" spans="2:26" ht="107.4" customHeight="1" x14ac:dyDescent="0.35">
      <c r="B20" s="7"/>
      <c r="C20" s="24" t="s">
        <v>47</v>
      </c>
      <c r="D20" s="1">
        <v>15</v>
      </c>
      <c r="E20" s="48" t="s">
        <v>95</v>
      </c>
      <c r="F20" s="20">
        <v>4</v>
      </c>
      <c r="G20" s="20">
        <v>4</v>
      </c>
      <c r="H20" s="3" t="s">
        <v>76</v>
      </c>
      <c r="I20" s="49" t="s">
        <v>94</v>
      </c>
      <c r="J20" s="9" t="s">
        <v>97</v>
      </c>
      <c r="K20" s="9" t="s">
        <v>98</v>
      </c>
      <c r="L20" s="12"/>
      <c r="M20" s="12"/>
      <c r="N20" s="1">
        <f t="shared" si="1"/>
        <v>2</v>
      </c>
      <c r="O20" s="20">
        <v>3</v>
      </c>
      <c r="P20" s="20">
        <v>4</v>
      </c>
      <c r="Q20" s="3" t="s">
        <v>76</v>
      </c>
      <c r="T20" s="15"/>
      <c r="U20" s="15"/>
      <c r="V20" s="15"/>
      <c r="W20" s="15"/>
      <c r="X20" s="15"/>
      <c r="Y20" s="15"/>
      <c r="Z20" s="15"/>
    </row>
    <row r="21" spans="2:26" ht="126" customHeight="1" x14ac:dyDescent="0.35">
      <c r="B21" s="7"/>
      <c r="C21" s="24" t="s">
        <v>47</v>
      </c>
      <c r="D21" s="1">
        <v>16</v>
      </c>
      <c r="E21" s="48" t="s">
        <v>96</v>
      </c>
      <c r="F21" s="20">
        <v>3</v>
      </c>
      <c r="G21" s="20">
        <v>4</v>
      </c>
      <c r="H21" s="3" t="s">
        <v>76</v>
      </c>
      <c r="I21" s="49" t="s">
        <v>94</v>
      </c>
      <c r="J21" s="9" t="s">
        <v>99</v>
      </c>
      <c r="K21" s="9" t="s">
        <v>100</v>
      </c>
      <c r="L21" s="21" t="s">
        <v>101</v>
      </c>
      <c r="M21" s="21"/>
      <c r="N21" s="1">
        <f t="shared" si="1"/>
        <v>3</v>
      </c>
      <c r="O21" s="20">
        <v>3</v>
      </c>
      <c r="P21" s="20">
        <v>4</v>
      </c>
      <c r="Q21" s="3" t="s">
        <v>76</v>
      </c>
      <c r="T21" s="15"/>
      <c r="U21" s="15"/>
      <c r="V21" s="15"/>
      <c r="W21" s="15"/>
      <c r="X21" s="15"/>
      <c r="Y21" s="15"/>
      <c r="Z21" s="15"/>
    </row>
    <row r="22" spans="2:26" ht="99.6" customHeight="1" x14ac:dyDescent="0.35">
      <c r="B22" s="6" t="s">
        <v>52</v>
      </c>
      <c r="C22" s="24" t="s">
        <v>52</v>
      </c>
      <c r="D22" s="1">
        <v>17</v>
      </c>
      <c r="E22" s="48" t="s">
        <v>53</v>
      </c>
      <c r="F22" s="20">
        <v>4</v>
      </c>
      <c r="G22" s="20">
        <v>4</v>
      </c>
      <c r="H22" s="3" t="s">
        <v>76</v>
      </c>
      <c r="I22" s="49" t="s">
        <v>12</v>
      </c>
      <c r="J22" s="9" t="s">
        <v>70</v>
      </c>
      <c r="K22" s="9" t="s">
        <v>71</v>
      </c>
      <c r="L22" s="9" t="s">
        <v>72</v>
      </c>
      <c r="M22" s="9"/>
      <c r="N22" s="1">
        <f t="shared" si="1"/>
        <v>3</v>
      </c>
      <c r="O22" s="20">
        <v>1</v>
      </c>
      <c r="P22" s="20">
        <v>3</v>
      </c>
      <c r="Q22" s="3" t="s">
        <v>75</v>
      </c>
    </row>
    <row r="23" spans="2:26" ht="94.95" customHeight="1" x14ac:dyDescent="0.35">
      <c r="B23" s="7"/>
      <c r="C23" s="24" t="s">
        <v>52</v>
      </c>
      <c r="D23" s="1">
        <v>18</v>
      </c>
      <c r="E23" s="48" t="s">
        <v>54</v>
      </c>
      <c r="F23" s="20">
        <v>2</v>
      </c>
      <c r="G23" s="20">
        <v>4</v>
      </c>
      <c r="H23" s="3" t="s">
        <v>77</v>
      </c>
      <c r="I23" s="49" t="s">
        <v>12</v>
      </c>
      <c r="J23" s="9" t="s">
        <v>73</v>
      </c>
      <c r="K23" s="7"/>
      <c r="L23" s="7"/>
      <c r="M23" s="7"/>
      <c r="N23" s="1">
        <f t="shared" si="1"/>
        <v>1</v>
      </c>
      <c r="O23" s="20">
        <v>1</v>
      </c>
      <c r="P23" s="20">
        <v>3</v>
      </c>
      <c r="Q23" s="3" t="s">
        <v>75</v>
      </c>
    </row>
    <row r="24" spans="2:26" ht="123" customHeight="1" x14ac:dyDescent="0.35">
      <c r="B24" s="7"/>
      <c r="C24" s="24" t="s">
        <v>52</v>
      </c>
      <c r="D24" s="1">
        <v>19</v>
      </c>
      <c r="E24" s="48" t="s">
        <v>113</v>
      </c>
      <c r="F24" s="20">
        <v>4</v>
      </c>
      <c r="G24" s="20">
        <v>4</v>
      </c>
      <c r="H24" s="3" t="s">
        <v>76</v>
      </c>
      <c r="I24" s="49" t="s">
        <v>94</v>
      </c>
      <c r="J24" s="9" t="s">
        <v>114</v>
      </c>
      <c r="K24" s="9" t="s">
        <v>115</v>
      </c>
      <c r="L24" s="9" t="s">
        <v>116</v>
      </c>
      <c r="M24" s="9"/>
      <c r="N24" s="1">
        <f t="shared" si="1"/>
        <v>3</v>
      </c>
      <c r="O24" s="20">
        <v>3</v>
      </c>
      <c r="P24" s="20">
        <v>3</v>
      </c>
      <c r="Q24" s="3" t="s">
        <v>77</v>
      </c>
    </row>
    <row r="25" spans="2:26" ht="94.95" customHeight="1" x14ac:dyDescent="0.35">
      <c r="B25" s="6" t="s">
        <v>28</v>
      </c>
      <c r="C25" s="24" t="s">
        <v>82</v>
      </c>
      <c r="D25" s="1">
        <v>20</v>
      </c>
      <c r="E25" s="48" t="s">
        <v>81</v>
      </c>
      <c r="F25" s="20">
        <v>3</v>
      </c>
      <c r="G25" s="20">
        <v>4</v>
      </c>
      <c r="H25" s="3" t="s">
        <v>76</v>
      </c>
      <c r="I25" s="49" t="s">
        <v>12</v>
      </c>
      <c r="J25" s="9" t="s">
        <v>83</v>
      </c>
      <c r="K25" s="9" t="s">
        <v>84</v>
      </c>
      <c r="L25" s="12"/>
      <c r="M25" s="12"/>
      <c r="N25" s="1">
        <f t="shared" si="1"/>
        <v>2</v>
      </c>
      <c r="O25" s="20">
        <v>2</v>
      </c>
      <c r="P25" s="20">
        <v>4</v>
      </c>
      <c r="Q25" s="3" t="s">
        <v>77</v>
      </c>
    </row>
    <row r="26" spans="2:26" ht="90.6" customHeight="1" x14ac:dyDescent="0.35">
      <c r="B26" s="7"/>
      <c r="C26" s="24" t="s">
        <v>29</v>
      </c>
      <c r="D26" s="1">
        <v>21</v>
      </c>
      <c r="E26" s="48" t="s">
        <v>51</v>
      </c>
      <c r="F26" s="20">
        <v>3</v>
      </c>
      <c r="G26" s="20">
        <v>5</v>
      </c>
      <c r="H26" s="3" t="s">
        <v>76</v>
      </c>
      <c r="I26" s="49" t="s">
        <v>12</v>
      </c>
      <c r="J26" s="9" t="s">
        <v>85</v>
      </c>
      <c r="K26" s="8"/>
      <c r="L26" s="8"/>
      <c r="M26" s="8"/>
      <c r="N26" s="1">
        <f t="shared" si="1"/>
        <v>1</v>
      </c>
      <c r="O26" s="20">
        <v>3</v>
      </c>
      <c r="P26" s="20">
        <v>4</v>
      </c>
      <c r="Q26" s="3" t="s">
        <v>76</v>
      </c>
    </row>
    <row r="27" spans="2:26" ht="67.95" customHeight="1" x14ac:dyDescent="0.35">
      <c r="B27" s="6"/>
      <c r="C27" s="24" t="s">
        <v>29</v>
      </c>
      <c r="D27" s="1">
        <v>22</v>
      </c>
      <c r="E27" s="48" t="s">
        <v>30</v>
      </c>
      <c r="F27" s="20">
        <v>4</v>
      </c>
      <c r="G27" s="20">
        <v>4</v>
      </c>
      <c r="H27" s="3" t="s">
        <v>76</v>
      </c>
      <c r="I27" s="49" t="s">
        <v>12</v>
      </c>
      <c r="J27" s="11" t="s">
        <v>31</v>
      </c>
      <c r="K27" s="11" t="s">
        <v>32</v>
      </c>
      <c r="L27" s="8"/>
      <c r="M27" s="8"/>
      <c r="N27" s="1">
        <f t="shared" si="1"/>
        <v>2</v>
      </c>
      <c r="O27" s="20">
        <v>3</v>
      </c>
      <c r="P27" s="20">
        <v>4</v>
      </c>
      <c r="Q27" s="3" t="s">
        <v>76</v>
      </c>
    </row>
    <row r="28" spans="2:26" ht="67.95" customHeight="1" x14ac:dyDescent="0.35">
      <c r="B28" s="7"/>
      <c r="C28" s="24" t="s">
        <v>29</v>
      </c>
      <c r="D28" s="1">
        <v>23</v>
      </c>
      <c r="E28" s="48" t="s">
        <v>263</v>
      </c>
      <c r="F28" s="20">
        <v>4</v>
      </c>
      <c r="G28" s="20">
        <v>4</v>
      </c>
      <c r="H28" s="3" t="s">
        <v>76</v>
      </c>
      <c r="I28" s="49" t="s">
        <v>12</v>
      </c>
      <c r="J28" s="9" t="s">
        <v>33</v>
      </c>
      <c r="K28" s="9" t="s">
        <v>34</v>
      </c>
      <c r="L28" s="9" t="s">
        <v>35</v>
      </c>
      <c r="M28" s="9"/>
      <c r="N28" s="1">
        <f t="shared" si="1"/>
        <v>3</v>
      </c>
      <c r="O28" s="20">
        <v>3</v>
      </c>
      <c r="P28" s="20">
        <v>4</v>
      </c>
      <c r="Q28" s="3" t="s">
        <v>76</v>
      </c>
    </row>
    <row r="29" spans="2:26" ht="103.95" customHeight="1" x14ac:dyDescent="0.35">
      <c r="B29" s="7"/>
      <c r="C29" s="24" t="s">
        <v>29</v>
      </c>
      <c r="D29" s="1">
        <v>24</v>
      </c>
      <c r="E29" s="48" t="s">
        <v>117</v>
      </c>
      <c r="F29" s="20">
        <v>5</v>
      </c>
      <c r="G29" s="20">
        <v>5</v>
      </c>
      <c r="H29" s="3" t="s">
        <v>76</v>
      </c>
      <c r="I29" s="49" t="s">
        <v>94</v>
      </c>
      <c r="J29" s="9" t="s">
        <v>119</v>
      </c>
      <c r="K29" s="9" t="s">
        <v>120</v>
      </c>
      <c r="L29" s="9" t="s">
        <v>121</v>
      </c>
      <c r="M29" s="9" t="s">
        <v>122</v>
      </c>
      <c r="N29" s="1">
        <f t="shared" si="1"/>
        <v>4</v>
      </c>
      <c r="O29" s="20">
        <v>5</v>
      </c>
      <c r="P29" s="20">
        <v>5</v>
      </c>
      <c r="Q29" s="3" t="s">
        <v>76</v>
      </c>
    </row>
    <row r="30" spans="2:26" ht="103.95" customHeight="1" x14ac:dyDescent="0.35">
      <c r="B30" s="7"/>
      <c r="C30" s="24" t="s">
        <v>29</v>
      </c>
      <c r="D30" s="1">
        <v>25</v>
      </c>
      <c r="E30" s="48" t="s">
        <v>118</v>
      </c>
      <c r="F30" s="20">
        <v>4</v>
      </c>
      <c r="G30" s="20">
        <v>5</v>
      </c>
      <c r="H30" s="3" t="s">
        <v>76</v>
      </c>
      <c r="I30" s="49" t="s">
        <v>94</v>
      </c>
      <c r="J30" s="9" t="s">
        <v>123</v>
      </c>
      <c r="K30" s="9"/>
      <c r="L30" s="9"/>
      <c r="M30" s="9"/>
      <c r="N30" s="1">
        <f t="shared" si="1"/>
        <v>1</v>
      </c>
      <c r="O30" s="20">
        <v>3</v>
      </c>
      <c r="P30" s="20">
        <v>5</v>
      </c>
      <c r="Q30" s="3" t="s">
        <v>76</v>
      </c>
    </row>
    <row r="31" spans="2:26" ht="67.95" customHeight="1" x14ac:dyDescent="0.35">
      <c r="B31" s="6" t="s">
        <v>86</v>
      </c>
      <c r="C31" s="24" t="s">
        <v>86</v>
      </c>
      <c r="D31" s="1">
        <v>26</v>
      </c>
      <c r="E31" s="48" t="s">
        <v>88</v>
      </c>
      <c r="F31" s="20">
        <v>4</v>
      </c>
      <c r="G31" s="20">
        <v>3</v>
      </c>
      <c r="H31" s="3" t="s">
        <v>77</v>
      </c>
      <c r="I31" s="49" t="s">
        <v>12</v>
      </c>
      <c r="J31" s="9" t="s">
        <v>89</v>
      </c>
      <c r="K31" s="9" t="s">
        <v>90</v>
      </c>
      <c r="L31" s="8"/>
      <c r="M31" s="8"/>
      <c r="N31" s="1">
        <f t="shared" si="1"/>
        <v>2</v>
      </c>
      <c r="O31" s="20">
        <v>3</v>
      </c>
      <c r="P31" s="20">
        <v>3</v>
      </c>
      <c r="Q31" s="3" t="s">
        <v>77</v>
      </c>
    </row>
    <row r="32" spans="2:26" ht="67.95" customHeight="1" x14ac:dyDescent="0.35">
      <c r="B32" s="7"/>
      <c r="C32" s="24" t="s">
        <v>86</v>
      </c>
      <c r="D32" s="1">
        <v>27</v>
      </c>
      <c r="E32" s="48" t="s">
        <v>87</v>
      </c>
      <c r="F32" s="20">
        <v>4</v>
      </c>
      <c r="G32" s="20">
        <v>4</v>
      </c>
      <c r="H32" s="3" t="s">
        <v>77</v>
      </c>
      <c r="I32" s="49" t="s">
        <v>12</v>
      </c>
      <c r="J32" s="9" t="s">
        <v>91</v>
      </c>
      <c r="K32" s="9" t="s">
        <v>92</v>
      </c>
      <c r="L32" s="9" t="s">
        <v>93</v>
      </c>
      <c r="M32" s="9"/>
      <c r="N32" s="1">
        <f t="shared" si="1"/>
        <v>3</v>
      </c>
      <c r="O32" s="20">
        <v>3</v>
      </c>
      <c r="P32" s="20">
        <v>3</v>
      </c>
      <c r="Q32" s="3" t="s">
        <v>77</v>
      </c>
    </row>
    <row r="33" spans="2:17" ht="112.95" customHeight="1" x14ac:dyDescent="0.35">
      <c r="B33" s="7"/>
      <c r="C33" s="24" t="s">
        <v>29</v>
      </c>
      <c r="D33" s="1">
        <v>28</v>
      </c>
      <c r="E33" s="48" t="s">
        <v>296</v>
      </c>
      <c r="F33" s="20">
        <v>4</v>
      </c>
      <c r="G33" s="20">
        <v>5</v>
      </c>
      <c r="H33" s="3" t="s">
        <v>76</v>
      </c>
      <c r="I33" s="49" t="s">
        <v>94</v>
      </c>
      <c r="J33" s="9" t="s">
        <v>106</v>
      </c>
      <c r="K33" s="9" t="s">
        <v>107</v>
      </c>
      <c r="L33" s="8"/>
      <c r="M33" s="8"/>
      <c r="N33" s="1">
        <f t="shared" si="1"/>
        <v>2</v>
      </c>
      <c r="O33" s="20">
        <v>2</v>
      </c>
      <c r="P33" s="20">
        <v>5</v>
      </c>
      <c r="Q33" s="3" t="s">
        <v>76</v>
      </c>
    </row>
    <row r="34" spans="2:17" ht="34.950000000000003" customHeight="1" x14ac:dyDescent="0.45">
      <c r="B34" s="30" t="s">
        <v>171</v>
      </c>
      <c r="C34" s="31"/>
      <c r="D34" s="31"/>
      <c r="E34" s="32"/>
      <c r="F34" s="36"/>
      <c r="G34" s="36"/>
      <c r="H34" s="31"/>
      <c r="I34" s="33"/>
      <c r="J34" s="34"/>
      <c r="K34" s="34"/>
      <c r="L34" s="34"/>
      <c r="M34" s="34"/>
      <c r="N34" s="35"/>
      <c r="O34" s="36"/>
      <c r="P34" s="36"/>
      <c r="Q34" s="31"/>
    </row>
    <row r="35" spans="2:17" ht="67.95" customHeight="1" x14ac:dyDescent="0.35">
      <c r="B35" s="6" t="s">
        <v>126</v>
      </c>
      <c r="C35" s="24" t="s">
        <v>132</v>
      </c>
      <c r="D35" s="1">
        <f>1+D33</f>
        <v>29</v>
      </c>
      <c r="E35" s="48" t="s">
        <v>133</v>
      </c>
      <c r="F35" s="20">
        <v>5</v>
      </c>
      <c r="G35" s="20">
        <v>4</v>
      </c>
      <c r="H35" s="3" t="s">
        <v>76</v>
      </c>
      <c r="I35" s="49" t="s">
        <v>12</v>
      </c>
      <c r="J35" s="9" t="s">
        <v>134</v>
      </c>
      <c r="K35" s="9" t="s">
        <v>135</v>
      </c>
      <c r="L35" s="9" t="s">
        <v>136</v>
      </c>
      <c r="M35" s="2"/>
      <c r="N35" s="1">
        <f t="shared" si="1"/>
        <v>3</v>
      </c>
      <c r="O35" s="20">
        <v>4</v>
      </c>
      <c r="P35" s="20">
        <v>4</v>
      </c>
      <c r="Q35" s="3" t="s">
        <v>76</v>
      </c>
    </row>
    <row r="36" spans="2:17" ht="67.95" customHeight="1" x14ac:dyDescent="0.35">
      <c r="B36" s="6"/>
      <c r="C36" s="24" t="s">
        <v>41</v>
      </c>
      <c r="D36" s="1">
        <v>30</v>
      </c>
      <c r="E36" s="48" t="s">
        <v>258</v>
      </c>
      <c r="F36" s="20">
        <v>3</v>
      </c>
      <c r="G36" s="20">
        <v>4</v>
      </c>
      <c r="H36" s="3" t="s">
        <v>77</v>
      </c>
      <c r="I36" s="49" t="s">
        <v>12</v>
      </c>
      <c r="J36" s="9" t="s">
        <v>137</v>
      </c>
      <c r="K36" s="9" t="s">
        <v>138</v>
      </c>
      <c r="L36" s="2"/>
      <c r="M36" s="2"/>
      <c r="N36" s="1">
        <f t="shared" si="1"/>
        <v>2</v>
      </c>
      <c r="O36" s="20">
        <v>2</v>
      </c>
      <c r="P36" s="20">
        <v>4</v>
      </c>
      <c r="Q36" s="3" t="s">
        <v>77</v>
      </c>
    </row>
    <row r="37" spans="2:17" ht="67.95" customHeight="1" x14ac:dyDescent="0.35">
      <c r="B37" s="7"/>
      <c r="C37" s="24" t="s">
        <v>125</v>
      </c>
      <c r="D37" s="1">
        <v>31</v>
      </c>
      <c r="E37" s="48" t="s">
        <v>127</v>
      </c>
      <c r="F37" s="20">
        <v>3</v>
      </c>
      <c r="G37" s="20">
        <v>3</v>
      </c>
      <c r="H37" s="3" t="s">
        <v>78</v>
      </c>
      <c r="I37" s="49" t="s">
        <v>12</v>
      </c>
      <c r="J37" s="9" t="s">
        <v>128</v>
      </c>
      <c r="K37" s="9" t="s">
        <v>129</v>
      </c>
      <c r="L37" s="8"/>
      <c r="M37" s="8"/>
      <c r="N37" s="1">
        <f t="shared" si="1"/>
        <v>2</v>
      </c>
      <c r="O37" s="20">
        <v>1</v>
      </c>
      <c r="P37" s="20">
        <v>2</v>
      </c>
      <c r="Q37" s="3" t="s">
        <v>78</v>
      </c>
    </row>
    <row r="38" spans="2:17" ht="67.95" customHeight="1" x14ac:dyDescent="0.35">
      <c r="B38" s="7"/>
      <c r="C38" s="24" t="s">
        <v>125</v>
      </c>
      <c r="D38" s="1">
        <v>32</v>
      </c>
      <c r="E38" s="48" t="s">
        <v>130</v>
      </c>
      <c r="F38" s="20">
        <v>2</v>
      </c>
      <c r="G38" s="20">
        <v>5</v>
      </c>
      <c r="H38" s="3" t="s">
        <v>77</v>
      </c>
      <c r="I38" s="49" t="s">
        <v>12</v>
      </c>
      <c r="J38" s="9" t="s">
        <v>131</v>
      </c>
      <c r="K38" s="8"/>
      <c r="L38" s="8"/>
      <c r="M38" s="8"/>
      <c r="N38" s="1">
        <f t="shared" si="1"/>
        <v>1</v>
      </c>
      <c r="O38" s="20">
        <v>1</v>
      </c>
      <c r="P38" s="20">
        <v>4</v>
      </c>
      <c r="Q38" s="3" t="s">
        <v>77</v>
      </c>
    </row>
    <row r="39" spans="2:17" ht="67.95" customHeight="1" x14ac:dyDescent="0.35">
      <c r="B39" s="7"/>
      <c r="C39" s="24" t="s">
        <v>152</v>
      </c>
      <c r="D39" s="1">
        <v>33</v>
      </c>
      <c r="E39" s="48" t="s">
        <v>151</v>
      </c>
      <c r="F39" s="20">
        <v>2</v>
      </c>
      <c r="G39" s="20">
        <v>4</v>
      </c>
      <c r="H39" s="3" t="s">
        <v>75</v>
      </c>
      <c r="I39" s="49" t="s">
        <v>12</v>
      </c>
      <c r="J39" s="9" t="s">
        <v>153</v>
      </c>
      <c r="K39" s="9" t="s">
        <v>154</v>
      </c>
      <c r="L39" s="8"/>
      <c r="M39" s="8"/>
      <c r="N39" s="1">
        <f t="shared" si="1"/>
        <v>2</v>
      </c>
      <c r="O39" s="20">
        <v>1</v>
      </c>
      <c r="P39" s="20">
        <v>3</v>
      </c>
      <c r="Q39" s="3" t="s">
        <v>75</v>
      </c>
    </row>
    <row r="40" spans="2:17" ht="67.95" customHeight="1" x14ac:dyDescent="0.35">
      <c r="B40" s="7"/>
      <c r="C40" s="24" t="s">
        <v>152</v>
      </c>
      <c r="D40" s="1">
        <v>34</v>
      </c>
      <c r="E40" s="48" t="s">
        <v>155</v>
      </c>
      <c r="F40" s="20">
        <v>3</v>
      </c>
      <c r="G40" s="20">
        <v>4</v>
      </c>
      <c r="H40" s="3" t="s">
        <v>77</v>
      </c>
      <c r="I40" s="49" t="s">
        <v>12</v>
      </c>
      <c r="J40" s="9" t="s">
        <v>156</v>
      </c>
      <c r="K40" s="8"/>
      <c r="L40" s="8"/>
      <c r="M40" s="8"/>
      <c r="N40" s="1">
        <f t="shared" si="1"/>
        <v>1</v>
      </c>
      <c r="O40" s="20">
        <v>2</v>
      </c>
      <c r="P40" s="20">
        <v>4</v>
      </c>
      <c r="Q40" s="3" t="s">
        <v>77</v>
      </c>
    </row>
    <row r="41" spans="2:17" ht="93" customHeight="1" x14ac:dyDescent="0.35">
      <c r="B41" s="7"/>
      <c r="C41" s="9" t="s">
        <v>157</v>
      </c>
      <c r="D41" s="1">
        <v>35</v>
      </c>
      <c r="E41" s="48" t="s">
        <v>150</v>
      </c>
      <c r="F41" s="20">
        <v>4</v>
      </c>
      <c r="G41" s="20">
        <v>5</v>
      </c>
      <c r="H41" s="3" t="s">
        <v>77</v>
      </c>
      <c r="I41" s="49" t="s">
        <v>94</v>
      </c>
      <c r="J41" s="9" t="s">
        <v>158</v>
      </c>
      <c r="K41" s="9" t="s">
        <v>159</v>
      </c>
      <c r="L41" s="9" t="s">
        <v>160</v>
      </c>
      <c r="M41" s="9" t="s">
        <v>161</v>
      </c>
      <c r="N41" s="1">
        <f t="shared" si="1"/>
        <v>4</v>
      </c>
      <c r="O41" s="20">
        <v>3</v>
      </c>
      <c r="P41" s="20">
        <v>4</v>
      </c>
      <c r="Q41" s="3" t="s">
        <v>77</v>
      </c>
    </row>
    <row r="42" spans="2:17" ht="106.95" customHeight="1" x14ac:dyDescent="0.35">
      <c r="B42" s="6" t="s">
        <v>162</v>
      </c>
      <c r="C42" s="24" t="s">
        <v>44</v>
      </c>
      <c r="D42" s="1">
        <v>36</v>
      </c>
      <c r="E42" s="48" t="s">
        <v>45</v>
      </c>
      <c r="F42" s="20">
        <v>4</v>
      </c>
      <c r="G42" s="20">
        <v>4</v>
      </c>
      <c r="H42" s="3" t="s">
        <v>76</v>
      </c>
      <c r="I42" s="49" t="s">
        <v>12</v>
      </c>
      <c r="J42" s="9" t="s">
        <v>254</v>
      </c>
      <c r="K42" s="9" t="s">
        <v>139</v>
      </c>
      <c r="L42" s="9" t="s">
        <v>140</v>
      </c>
      <c r="M42" s="9" t="s">
        <v>141</v>
      </c>
      <c r="N42" s="1">
        <f t="shared" si="1"/>
        <v>4</v>
      </c>
      <c r="O42" s="20">
        <v>3</v>
      </c>
      <c r="P42" s="20">
        <v>4</v>
      </c>
      <c r="Q42" s="3" t="s">
        <v>76</v>
      </c>
    </row>
    <row r="43" spans="2:17" ht="135.6" customHeight="1" x14ac:dyDescent="0.35">
      <c r="B43" s="7"/>
      <c r="C43" s="24" t="s">
        <v>44</v>
      </c>
      <c r="D43" s="1">
        <v>37</v>
      </c>
      <c r="E43" s="48" t="s">
        <v>164</v>
      </c>
      <c r="F43" s="20">
        <v>3</v>
      </c>
      <c r="G43" s="20">
        <v>4</v>
      </c>
      <c r="H43" s="3" t="s">
        <v>77</v>
      </c>
      <c r="I43" s="49" t="s">
        <v>94</v>
      </c>
      <c r="J43" s="9" t="s">
        <v>165</v>
      </c>
      <c r="K43" s="9" t="s">
        <v>166</v>
      </c>
      <c r="L43" s="9"/>
      <c r="M43" s="9"/>
      <c r="N43" s="1">
        <f t="shared" si="1"/>
        <v>2</v>
      </c>
      <c r="O43" s="20">
        <v>2</v>
      </c>
      <c r="P43" s="20">
        <v>4</v>
      </c>
      <c r="Q43" s="3" t="s">
        <v>77</v>
      </c>
    </row>
    <row r="44" spans="2:17" ht="81.599999999999994" customHeight="1" x14ac:dyDescent="0.35">
      <c r="B44" s="6" t="s">
        <v>163</v>
      </c>
      <c r="C44" s="24" t="s">
        <v>142</v>
      </c>
      <c r="D44" s="1">
        <v>38</v>
      </c>
      <c r="E44" s="48" t="s">
        <v>143</v>
      </c>
      <c r="F44" s="20">
        <v>5</v>
      </c>
      <c r="G44" s="20">
        <v>5</v>
      </c>
      <c r="H44" s="3" t="s">
        <v>76</v>
      </c>
      <c r="I44" s="49" t="s">
        <v>12</v>
      </c>
      <c r="J44" s="9" t="s">
        <v>146</v>
      </c>
      <c r="K44" s="9" t="s">
        <v>145</v>
      </c>
      <c r="L44" s="9" t="s">
        <v>147</v>
      </c>
      <c r="M44" s="9"/>
      <c r="N44" s="1">
        <f t="shared" si="1"/>
        <v>3</v>
      </c>
      <c r="O44" s="20">
        <v>3</v>
      </c>
      <c r="P44" s="20">
        <v>4</v>
      </c>
      <c r="Q44" s="3" t="s">
        <v>76</v>
      </c>
    </row>
    <row r="45" spans="2:17" ht="67.95" customHeight="1" x14ac:dyDescent="0.35">
      <c r="B45" s="7"/>
      <c r="C45" s="24" t="s">
        <v>142</v>
      </c>
      <c r="D45" s="1">
        <v>39</v>
      </c>
      <c r="E45" s="48" t="s">
        <v>144</v>
      </c>
      <c r="F45" s="20">
        <v>4</v>
      </c>
      <c r="G45" s="20">
        <v>4</v>
      </c>
      <c r="H45" s="3" t="s">
        <v>77</v>
      </c>
      <c r="I45" s="49" t="s">
        <v>12</v>
      </c>
      <c r="J45" s="9" t="s">
        <v>148</v>
      </c>
      <c r="K45" s="9" t="s">
        <v>149</v>
      </c>
      <c r="L45" s="8"/>
      <c r="M45" s="8"/>
      <c r="N45" s="1">
        <f t="shared" si="1"/>
        <v>2</v>
      </c>
      <c r="O45" s="20">
        <v>2</v>
      </c>
      <c r="P45" s="20">
        <v>4</v>
      </c>
      <c r="Q45" s="3" t="s">
        <v>77</v>
      </c>
    </row>
    <row r="46" spans="2:17" ht="67.95" customHeight="1" x14ac:dyDescent="0.35">
      <c r="B46" s="7"/>
      <c r="C46" s="24" t="s">
        <v>142</v>
      </c>
      <c r="D46" s="1">
        <v>40</v>
      </c>
      <c r="E46" s="48" t="s">
        <v>259</v>
      </c>
      <c r="F46" s="20">
        <v>1</v>
      </c>
      <c r="G46" s="20">
        <v>4</v>
      </c>
      <c r="H46" s="3" t="s">
        <v>77</v>
      </c>
      <c r="I46" s="49" t="s">
        <v>12</v>
      </c>
      <c r="J46" s="9" t="s">
        <v>260</v>
      </c>
      <c r="K46" s="9" t="s">
        <v>261</v>
      </c>
      <c r="L46" s="9" t="s">
        <v>262</v>
      </c>
      <c r="M46" s="8"/>
      <c r="N46" s="1">
        <v>3</v>
      </c>
      <c r="O46" s="20">
        <v>1</v>
      </c>
      <c r="P46" s="20">
        <v>4</v>
      </c>
      <c r="Q46" s="3" t="s">
        <v>77</v>
      </c>
    </row>
    <row r="47" spans="2:17" ht="93.6" customHeight="1" x14ac:dyDescent="0.35">
      <c r="B47" s="7"/>
      <c r="C47" s="24" t="s">
        <v>142</v>
      </c>
      <c r="D47" s="1">
        <v>41</v>
      </c>
      <c r="E47" s="48" t="s">
        <v>176</v>
      </c>
      <c r="F47" s="20">
        <v>4</v>
      </c>
      <c r="G47" s="20">
        <v>4</v>
      </c>
      <c r="H47" s="3" t="s">
        <v>76</v>
      </c>
      <c r="I47" s="49" t="s">
        <v>94</v>
      </c>
      <c r="J47" s="9" t="s">
        <v>178</v>
      </c>
      <c r="K47" s="9" t="s">
        <v>187</v>
      </c>
      <c r="L47" s="8"/>
      <c r="M47" s="8"/>
      <c r="N47" s="1">
        <f t="shared" si="1"/>
        <v>2</v>
      </c>
      <c r="O47" s="20">
        <v>3</v>
      </c>
      <c r="P47" s="20">
        <v>4</v>
      </c>
      <c r="Q47" s="3" t="s">
        <v>76</v>
      </c>
    </row>
    <row r="48" spans="2:17" ht="77.400000000000006" customHeight="1" x14ac:dyDescent="0.35">
      <c r="B48" s="7"/>
      <c r="C48" s="24" t="s">
        <v>142</v>
      </c>
      <c r="D48" s="1">
        <v>42</v>
      </c>
      <c r="E48" s="48" t="s">
        <v>177</v>
      </c>
      <c r="F48" s="20">
        <v>4</v>
      </c>
      <c r="G48" s="20">
        <v>4</v>
      </c>
      <c r="H48" s="3" t="s">
        <v>76</v>
      </c>
      <c r="I48" s="49" t="s">
        <v>94</v>
      </c>
      <c r="J48" s="9" t="s">
        <v>188</v>
      </c>
      <c r="K48" s="9"/>
      <c r="L48" s="8"/>
      <c r="M48" s="8"/>
      <c r="N48" s="1">
        <f t="shared" si="1"/>
        <v>1</v>
      </c>
      <c r="O48" s="20">
        <v>3</v>
      </c>
      <c r="P48" s="20">
        <v>4</v>
      </c>
      <c r="Q48" s="3" t="s">
        <v>76</v>
      </c>
    </row>
    <row r="49" spans="2:17" ht="67.95" customHeight="1" x14ac:dyDescent="0.35">
      <c r="B49" s="24" t="s">
        <v>167</v>
      </c>
      <c r="C49" s="24" t="s">
        <v>167</v>
      </c>
      <c r="D49" s="1">
        <v>43</v>
      </c>
      <c r="E49" s="9" t="s">
        <v>174</v>
      </c>
      <c r="F49" s="20"/>
      <c r="G49" s="20"/>
      <c r="H49" s="3"/>
      <c r="I49" s="1"/>
      <c r="J49" s="9"/>
      <c r="K49" s="9"/>
      <c r="L49" s="8"/>
      <c r="M49" s="8"/>
      <c r="N49" s="1">
        <f t="shared" si="1"/>
        <v>0</v>
      </c>
      <c r="O49" s="20"/>
      <c r="P49" s="20"/>
      <c r="Q49" s="3"/>
    </row>
    <row r="50" spans="2:17" ht="67.95" customHeight="1" x14ac:dyDescent="0.35">
      <c r="B50" s="7"/>
      <c r="C50" s="24" t="s">
        <v>167</v>
      </c>
      <c r="D50" s="1">
        <v>44</v>
      </c>
      <c r="E50" s="48" t="s">
        <v>168</v>
      </c>
      <c r="F50" s="20">
        <v>4</v>
      </c>
      <c r="G50" s="20">
        <v>5</v>
      </c>
      <c r="H50" s="3" t="s">
        <v>76</v>
      </c>
      <c r="I50" s="49" t="s">
        <v>94</v>
      </c>
      <c r="J50" s="9" t="s">
        <v>169</v>
      </c>
      <c r="K50" s="9" t="s">
        <v>170</v>
      </c>
      <c r="L50" s="8"/>
      <c r="M50" s="8"/>
      <c r="N50" s="1">
        <f t="shared" si="1"/>
        <v>2</v>
      </c>
      <c r="O50" s="20">
        <v>3</v>
      </c>
      <c r="P50" s="20">
        <v>5</v>
      </c>
      <c r="Q50" s="3" t="s">
        <v>76</v>
      </c>
    </row>
    <row r="51" spans="2:17" ht="25.95" customHeight="1" x14ac:dyDescent="0.45">
      <c r="B51" s="30" t="s">
        <v>185</v>
      </c>
      <c r="C51" s="31"/>
      <c r="D51" s="31"/>
      <c r="E51" s="32"/>
      <c r="F51" s="36"/>
      <c r="G51" s="36"/>
      <c r="H51" s="31"/>
      <c r="I51" s="33"/>
      <c r="J51" s="34"/>
      <c r="K51" s="34"/>
      <c r="L51" s="34"/>
      <c r="M51" s="34"/>
      <c r="N51" s="35"/>
      <c r="O51" s="36"/>
      <c r="P51" s="36"/>
      <c r="Q51" s="31"/>
    </row>
    <row r="52" spans="2:17" ht="78.599999999999994" customHeight="1" x14ac:dyDescent="0.35">
      <c r="B52" s="6" t="s">
        <v>36</v>
      </c>
      <c r="C52" s="24" t="s">
        <v>37</v>
      </c>
      <c r="D52" s="1">
        <v>45</v>
      </c>
      <c r="E52" s="48" t="s">
        <v>38</v>
      </c>
      <c r="F52" s="20">
        <v>2</v>
      </c>
      <c r="G52" s="20">
        <v>4</v>
      </c>
      <c r="H52" s="3" t="s">
        <v>75</v>
      </c>
      <c r="I52" s="49" t="s">
        <v>12</v>
      </c>
      <c r="J52" s="9" t="s">
        <v>189</v>
      </c>
      <c r="K52" s="9" t="s">
        <v>190</v>
      </c>
      <c r="L52" s="10"/>
      <c r="M52" s="10"/>
      <c r="N52" s="1">
        <f t="shared" si="1"/>
        <v>2</v>
      </c>
      <c r="O52" s="20">
        <v>1</v>
      </c>
      <c r="P52" s="20">
        <v>3</v>
      </c>
      <c r="Q52" s="3" t="s">
        <v>75</v>
      </c>
    </row>
    <row r="53" spans="2:17" ht="67.95" customHeight="1" x14ac:dyDescent="0.35">
      <c r="B53" s="7"/>
      <c r="C53" s="24" t="s">
        <v>37</v>
      </c>
      <c r="D53" s="1">
        <v>46</v>
      </c>
      <c r="E53" s="48" t="s">
        <v>39</v>
      </c>
      <c r="F53" s="20">
        <v>3</v>
      </c>
      <c r="G53" s="20">
        <v>4</v>
      </c>
      <c r="H53" s="3" t="s">
        <v>75</v>
      </c>
      <c r="I53" s="49" t="s">
        <v>12</v>
      </c>
      <c r="J53" s="9" t="s">
        <v>191</v>
      </c>
      <c r="K53" s="8"/>
      <c r="L53" s="8"/>
      <c r="M53" s="8"/>
      <c r="N53" s="1">
        <f t="shared" si="1"/>
        <v>1</v>
      </c>
      <c r="O53" s="20">
        <v>1</v>
      </c>
      <c r="P53" s="20">
        <v>3</v>
      </c>
      <c r="Q53" s="3" t="s">
        <v>75</v>
      </c>
    </row>
    <row r="54" spans="2:17" ht="82.95" customHeight="1" x14ac:dyDescent="0.35">
      <c r="B54" s="7"/>
      <c r="C54" s="24" t="s">
        <v>37</v>
      </c>
      <c r="D54" s="1">
        <v>47</v>
      </c>
      <c r="E54" s="48" t="s">
        <v>40</v>
      </c>
      <c r="F54" s="20">
        <v>4</v>
      </c>
      <c r="G54" s="20">
        <v>4</v>
      </c>
      <c r="H54" s="3" t="s">
        <v>75</v>
      </c>
      <c r="I54" s="49" t="s">
        <v>12</v>
      </c>
      <c r="J54" s="9" t="s">
        <v>192</v>
      </c>
      <c r="K54" s="10"/>
      <c r="L54" s="10"/>
      <c r="M54" s="10"/>
      <c r="N54" s="1">
        <f t="shared" si="1"/>
        <v>1</v>
      </c>
      <c r="O54" s="20">
        <v>2</v>
      </c>
      <c r="P54" s="20">
        <v>3</v>
      </c>
      <c r="Q54" s="3" t="s">
        <v>75</v>
      </c>
    </row>
    <row r="55" spans="2:17" ht="78" customHeight="1" x14ac:dyDescent="0.35">
      <c r="B55" s="7"/>
      <c r="C55" s="24" t="s">
        <v>37</v>
      </c>
      <c r="D55" s="1">
        <v>48</v>
      </c>
      <c r="E55" s="48" t="s">
        <v>200</v>
      </c>
      <c r="F55" s="20">
        <v>4</v>
      </c>
      <c r="G55" s="20">
        <v>4</v>
      </c>
      <c r="H55" s="3" t="s">
        <v>76</v>
      </c>
      <c r="I55" s="49" t="s">
        <v>94</v>
      </c>
      <c r="J55" s="9" t="s">
        <v>201</v>
      </c>
      <c r="K55" s="10"/>
      <c r="L55" s="10"/>
      <c r="M55" s="10"/>
      <c r="N55" s="1">
        <f t="shared" si="1"/>
        <v>1</v>
      </c>
      <c r="O55" s="20">
        <v>3</v>
      </c>
      <c r="P55" s="20">
        <v>4</v>
      </c>
      <c r="Q55" s="3" t="s">
        <v>76</v>
      </c>
    </row>
    <row r="56" spans="2:17" ht="81.599999999999994" customHeight="1" x14ac:dyDescent="0.35">
      <c r="B56" s="9" t="s">
        <v>242</v>
      </c>
      <c r="C56" s="24" t="s">
        <v>50</v>
      </c>
      <c r="D56" s="1">
        <v>49</v>
      </c>
      <c r="E56" s="48" t="s">
        <v>193</v>
      </c>
      <c r="F56" s="20">
        <v>3</v>
      </c>
      <c r="G56" s="20">
        <v>3</v>
      </c>
      <c r="H56" s="3" t="s">
        <v>75</v>
      </c>
      <c r="I56" s="49" t="s">
        <v>12</v>
      </c>
      <c r="J56" s="9" t="s">
        <v>194</v>
      </c>
      <c r="K56" s="9" t="s">
        <v>195</v>
      </c>
      <c r="L56" s="8"/>
      <c r="M56" s="8"/>
      <c r="N56" s="1">
        <f t="shared" si="1"/>
        <v>2</v>
      </c>
      <c r="O56" s="20">
        <v>1</v>
      </c>
      <c r="P56" s="20">
        <v>3</v>
      </c>
      <c r="Q56" s="3" t="s">
        <v>75</v>
      </c>
    </row>
    <row r="57" spans="2:17" ht="93.6" customHeight="1" x14ac:dyDescent="0.35">
      <c r="B57" s="7"/>
      <c r="C57" s="24" t="s">
        <v>50</v>
      </c>
      <c r="D57" s="1">
        <v>50</v>
      </c>
      <c r="E57" s="48" t="s">
        <v>196</v>
      </c>
      <c r="F57" s="20">
        <v>3</v>
      </c>
      <c r="G57" s="20">
        <v>4</v>
      </c>
      <c r="H57" s="3" t="s">
        <v>75</v>
      </c>
      <c r="I57" s="49" t="s">
        <v>12</v>
      </c>
      <c r="J57" s="9" t="s">
        <v>204</v>
      </c>
      <c r="K57" s="9" t="s">
        <v>205</v>
      </c>
      <c r="L57" s="10"/>
      <c r="M57" s="10"/>
      <c r="N57" s="1">
        <f t="shared" si="1"/>
        <v>2</v>
      </c>
      <c r="O57" s="20">
        <v>2</v>
      </c>
      <c r="P57" s="20">
        <v>3</v>
      </c>
      <c r="Q57" s="3" t="s">
        <v>75</v>
      </c>
    </row>
    <row r="58" spans="2:17" ht="94.95" customHeight="1" x14ac:dyDescent="0.35">
      <c r="B58" s="7"/>
      <c r="C58" s="24" t="s">
        <v>50</v>
      </c>
      <c r="D58" s="1">
        <v>51</v>
      </c>
      <c r="E58" s="48" t="s">
        <v>197</v>
      </c>
      <c r="F58" s="20">
        <v>5</v>
      </c>
      <c r="G58" s="20">
        <v>5</v>
      </c>
      <c r="H58" s="3" t="s">
        <v>76</v>
      </c>
      <c r="I58" s="49" t="s">
        <v>12</v>
      </c>
      <c r="J58" s="9" t="s">
        <v>206</v>
      </c>
      <c r="K58" s="9" t="s">
        <v>207</v>
      </c>
      <c r="L58" s="8"/>
      <c r="M58" s="8"/>
      <c r="N58" s="1">
        <f t="shared" si="1"/>
        <v>2</v>
      </c>
      <c r="O58" s="20">
        <v>3</v>
      </c>
      <c r="P58" s="20">
        <v>4</v>
      </c>
      <c r="Q58" s="3" t="s">
        <v>76</v>
      </c>
    </row>
    <row r="59" spans="2:17" ht="67.95" customHeight="1" x14ac:dyDescent="0.35">
      <c r="B59" s="2"/>
      <c r="C59" s="24" t="s">
        <v>50</v>
      </c>
      <c r="D59" s="1">
        <v>52</v>
      </c>
      <c r="E59" s="48" t="s">
        <v>198</v>
      </c>
      <c r="F59" s="20">
        <v>4</v>
      </c>
      <c r="G59" s="20">
        <v>5</v>
      </c>
      <c r="H59" s="3" t="s">
        <v>76</v>
      </c>
      <c r="I59" s="49" t="s">
        <v>12</v>
      </c>
      <c r="J59" s="9" t="s">
        <v>208</v>
      </c>
      <c r="K59" s="9" t="s">
        <v>209</v>
      </c>
      <c r="L59" s="10"/>
      <c r="M59" s="10"/>
      <c r="N59" s="1">
        <f t="shared" si="1"/>
        <v>2</v>
      </c>
      <c r="O59" s="20">
        <v>3</v>
      </c>
      <c r="P59" s="20">
        <v>5</v>
      </c>
      <c r="Q59" s="3" t="s">
        <v>76</v>
      </c>
    </row>
    <row r="60" spans="2:17" ht="67.95" customHeight="1" x14ac:dyDescent="0.35">
      <c r="B60" s="46" t="s">
        <v>49</v>
      </c>
      <c r="C60" s="24" t="s">
        <v>50</v>
      </c>
      <c r="D60" s="1">
        <v>53</v>
      </c>
      <c r="E60" s="48" t="s">
        <v>199</v>
      </c>
      <c r="F60" s="20">
        <v>3</v>
      </c>
      <c r="G60" s="20">
        <v>3</v>
      </c>
      <c r="H60" s="3" t="s">
        <v>75</v>
      </c>
      <c r="I60" s="49" t="s">
        <v>12</v>
      </c>
      <c r="J60" s="9" t="s">
        <v>210</v>
      </c>
      <c r="K60" s="9" t="s">
        <v>211</v>
      </c>
      <c r="L60" s="8"/>
      <c r="M60" s="8"/>
      <c r="N60" s="1">
        <f t="shared" si="1"/>
        <v>2</v>
      </c>
      <c r="O60" s="20">
        <v>2</v>
      </c>
      <c r="P60" s="20">
        <v>3</v>
      </c>
      <c r="Q60" s="3" t="s">
        <v>75</v>
      </c>
    </row>
    <row r="61" spans="2:17" ht="67.95" customHeight="1" x14ac:dyDescent="0.35">
      <c r="B61" s="46"/>
      <c r="C61" s="24" t="s">
        <v>50</v>
      </c>
      <c r="D61" s="1">
        <v>54</v>
      </c>
      <c r="E61" s="48" t="s">
        <v>255</v>
      </c>
      <c r="F61" s="20">
        <v>5</v>
      </c>
      <c r="G61" s="20">
        <v>3</v>
      </c>
      <c r="H61" s="3" t="s">
        <v>76</v>
      </c>
      <c r="I61" s="49" t="s">
        <v>12</v>
      </c>
      <c r="J61" s="9" t="s">
        <v>256</v>
      </c>
      <c r="K61" s="9" t="s">
        <v>257</v>
      </c>
      <c r="L61" s="8"/>
      <c r="M61" s="8"/>
      <c r="N61" s="1">
        <v>2</v>
      </c>
      <c r="O61" s="20">
        <v>4</v>
      </c>
      <c r="P61" s="20">
        <v>3</v>
      </c>
      <c r="Q61" s="3" t="s">
        <v>77</v>
      </c>
    </row>
    <row r="62" spans="2:17" ht="30" customHeight="1" x14ac:dyDescent="0.45">
      <c r="B62" s="30" t="s">
        <v>186</v>
      </c>
      <c r="C62" s="31"/>
      <c r="D62" s="31"/>
      <c r="E62" s="32"/>
      <c r="F62" s="36"/>
      <c r="G62" s="36"/>
      <c r="H62" s="31"/>
      <c r="I62" s="33"/>
      <c r="J62" s="34"/>
      <c r="K62" s="34"/>
      <c r="L62" s="34"/>
      <c r="M62" s="34"/>
      <c r="N62" s="35"/>
      <c r="O62" s="36"/>
      <c r="P62" s="36"/>
      <c r="Q62" s="31"/>
    </row>
    <row r="63" spans="2:17" ht="85.95" customHeight="1" x14ac:dyDescent="0.35">
      <c r="B63" s="6" t="s">
        <v>42</v>
      </c>
      <c r="C63" s="24" t="s">
        <v>42</v>
      </c>
      <c r="D63" s="1">
        <v>55</v>
      </c>
      <c r="E63" s="48" t="s">
        <v>212</v>
      </c>
      <c r="F63" s="20">
        <v>2</v>
      </c>
      <c r="G63" s="20">
        <v>5</v>
      </c>
      <c r="H63" s="3" t="s">
        <v>75</v>
      </c>
      <c r="I63" s="49" t="s">
        <v>12</v>
      </c>
      <c r="J63" s="9" t="s">
        <v>214</v>
      </c>
      <c r="K63" s="9" t="s">
        <v>215</v>
      </c>
      <c r="L63" s="8"/>
      <c r="M63" s="8"/>
      <c r="N63" s="1">
        <f t="shared" si="1"/>
        <v>2</v>
      </c>
      <c r="O63" s="20">
        <v>1</v>
      </c>
      <c r="P63" s="20">
        <v>3</v>
      </c>
      <c r="Q63" s="3" t="s">
        <v>75</v>
      </c>
    </row>
    <row r="64" spans="2:17" ht="91.95" customHeight="1" x14ac:dyDescent="0.35">
      <c r="B64" s="7"/>
      <c r="C64" s="24" t="s">
        <v>42</v>
      </c>
      <c r="D64" s="1">
        <v>56</v>
      </c>
      <c r="E64" s="48" t="s">
        <v>43</v>
      </c>
      <c r="F64" s="20">
        <v>4</v>
      </c>
      <c r="G64" s="20">
        <v>2</v>
      </c>
      <c r="H64" s="3" t="s">
        <v>75</v>
      </c>
      <c r="I64" s="49" t="s">
        <v>12</v>
      </c>
      <c r="J64" s="9" t="s">
        <v>216</v>
      </c>
      <c r="K64" s="9" t="s">
        <v>217</v>
      </c>
      <c r="L64" s="12"/>
      <c r="M64" s="12"/>
      <c r="N64" s="1">
        <f t="shared" si="1"/>
        <v>2</v>
      </c>
      <c r="O64" s="20">
        <v>3</v>
      </c>
      <c r="P64" s="20">
        <v>2</v>
      </c>
      <c r="Q64" s="3" t="s">
        <v>75</v>
      </c>
    </row>
    <row r="65" spans="2:17" ht="67.95" customHeight="1" x14ac:dyDescent="0.35">
      <c r="B65" s="7"/>
      <c r="C65" s="24" t="s">
        <v>42</v>
      </c>
      <c r="D65" s="1">
        <v>57</v>
      </c>
      <c r="E65" s="48" t="s">
        <v>218</v>
      </c>
      <c r="F65" s="20">
        <v>3</v>
      </c>
      <c r="G65" s="20">
        <v>3</v>
      </c>
      <c r="H65" s="3" t="s">
        <v>75</v>
      </c>
      <c r="I65" s="49" t="s">
        <v>12</v>
      </c>
      <c r="J65" s="9" t="s">
        <v>219</v>
      </c>
      <c r="K65" s="9" t="s">
        <v>220</v>
      </c>
      <c r="L65" s="9" t="s">
        <v>221</v>
      </c>
      <c r="M65" s="8"/>
      <c r="N65" s="1">
        <f t="shared" si="1"/>
        <v>3</v>
      </c>
      <c r="O65" s="20">
        <v>2</v>
      </c>
      <c r="P65" s="20">
        <v>3</v>
      </c>
      <c r="Q65" s="3" t="s">
        <v>75</v>
      </c>
    </row>
    <row r="66" spans="2:17" ht="114" customHeight="1" x14ac:dyDescent="0.35">
      <c r="B66" s="7"/>
      <c r="C66" s="24" t="s">
        <v>42</v>
      </c>
      <c r="D66" s="1">
        <v>58</v>
      </c>
      <c r="E66" s="48" t="s">
        <v>213</v>
      </c>
      <c r="F66" s="20">
        <v>2</v>
      </c>
      <c r="G66" s="20">
        <v>5</v>
      </c>
      <c r="H66" s="3" t="s">
        <v>77</v>
      </c>
      <c r="I66" s="49" t="s">
        <v>94</v>
      </c>
      <c r="J66" s="9" t="s">
        <v>222</v>
      </c>
      <c r="K66" s="9" t="s">
        <v>215</v>
      </c>
      <c r="L66" s="10"/>
      <c r="M66" s="10"/>
      <c r="N66" s="1">
        <f t="shared" si="1"/>
        <v>2</v>
      </c>
      <c r="O66" s="20">
        <v>1</v>
      </c>
      <c r="P66" s="20">
        <v>4</v>
      </c>
      <c r="Q66" s="3" t="s">
        <v>77</v>
      </c>
    </row>
    <row r="67" spans="2:17" ht="32.4" customHeight="1" x14ac:dyDescent="0.35">
      <c r="B67" s="41" t="s">
        <v>223</v>
      </c>
      <c r="C67" s="41"/>
      <c r="D67" s="41"/>
      <c r="E67" s="41"/>
      <c r="F67" s="41"/>
      <c r="G67" s="41"/>
      <c r="H67" s="41"/>
      <c r="I67" s="41"/>
      <c r="J67" s="41"/>
      <c r="K67" s="41"/>
      <c r="L67" s="41"/>
      <c r="M67" s="41"/>
      <c r="N67" s="41"/>
      <c r="O67" s="41"/>
      <c r="P67" s="41"/>
      <c r="Q67" s="41"/>
    </row>
    <row r="68" spans="2:17" ht="64.2" customHeight="1" x14ac:dyDescent="0.35">
      <c r="B68" s="6" t="s">
        <v>52</v>
      </c>
      <c r="C68" s="6" t="s">
        <v>52</v>
      </c>
      <c r="D68" s="1">
        <v>59</v>
      </c>
      <c r="E68" s="9" t="s">
        <v>224</v>
      </c>
      <c r="F68" s="20">
        <v>1</v>
      </c>
      <c r="G68" s="20">
        <v>3</v>
      </c>
      <c r="H68" s="3" t="s">
        <v>75</v>
      </c>
      <c r="I68" s="9" t="s">
        <v>239</v>
      </c>
      <c r="J68" s="9" t="s">
        <v>269</v>
      </c>
      <c r="K68" s="9"/>
      <c r="L68" s="8"/>
      <c r="M68" s="8"/>
      <c r="N68" s="1">
        <v>1</v>
      </c>
      <c r="O68" s="20">
        <v>1</v>
      </c>
      <c r="P68" s="20">
        <v>3</v>
      </c>
      <c r="Q68" s="3" t="s">
        <v>75</v>
      </c>
    </row>
    <row r="69" spans="2:17" ht="63" customHeight="1" x14ac:dyDescent="0.35">
      <c r="B69" s="7"/>
      <c r="C69" s="6" t="s">
        <v>52</v>
      </c>
      <c r="D69" s="1">
        <v>60</v>
      </c>
      <c r="E69" s="9" t="s">
        <v>225</v>
      </c>
      <c r="F69" s="20">
        <v>3</v>
      </c>
      <c r="G69" s="20">
        <v>1</v>
      </c>
      <c r="H69" s="3" t="s">
        <v>78</v>
      </c>
      <c r="I69" s="9" t="s">
        <v>239</v>
      </c>
      <c r="J69" s="9" t="s">
        <v>270</v>
      </c>
      <c r="K69" s="9"/>
      <c r="L69" s="12"/>
      <c r="M69" s="12"/>
      <c r="N69" s="1">
        <v>1</v>
      </c>
      <c r="O69" s="20">
        <v>3</v>
      </c>
      <c r="P69" s="20">
        <v>1</v>
      </c>
      <c r="Q69" s="3" t="s">
        <v>78</v>
      </c>
    </row>
    <row r="70" spans="2:17" ht="59.4" customHeight="1" x14ac:dyDescent="0.35">
      <c r="B70" s="7"/>
      <c r="C70" s="6" t="s">
        <v>52</v>
      </c>
      <c r="D70" s="1">
        <v>61</v>
      </c>
      <c r="E70" s="9" t="s">
        <v>226</v>
      </c>
      <c r="F70" s="20">
        <v>3</v>
      </c>
      <c r="G70" s="20">
        <v>2</v>
      </c>
      <c r="H70" s="3" t="s">
        <v>75</v>
      </c>
      <c r="I70" s="9" t="s">
        <v>239</v>
      </c>
      <c r="J70" s="9" t="s">
        <v>271</v>
      </c>
      <c r="K70" s="9" t="s">
        <v>272</v>
      </c>
      <c r="L70" s="9"/>
      <c r="M70" s="8"/>
      <c r="N70" s="1">
        <v>2</v>
      </c>
      <c r="O70" s="20">
        <v>3</v>
      </c>
      <c r="P70" s="20">
        <v>2</v>
      </c>
      <c r="Q70" s="3" t="s">
        <v>75</v>
      </c>
    </row>
    <row r="71" spans="2:17" ht="50.4" customHeight="1" x14ac:dyDescent="0.35">
      <c r="B71" s="7"/>
      <c r="C71" s="6" t="s">
        <v>52</v>
      </c>
      <c r="D71" s="1">
        <v>62</v>
      </c>
      <c r="E71" s="9" t="s">
        <v>227</v>
      </c>
      <c r="F71" s="20">
        <v>1</v>
      </c>
      <c r="G71" s="20">
        <v>1</v>
      </c>
      <c r="H71" s="3" t="s">
        <v>78</v>
      </c>
      <c r="I71" s="9" t="s">
        <v>239</v>
      </c>
      <c r="J71" s="9" t="s">
        <v>273</v>
      </c>
      <c r="K71" s="9" t="s">
        <v>274</v>
      </c>
      <c r="L71" s="9" t="s">
        <v>275</v>
      </c>
      <c r="M71" s="8" t="s">
        <v>276</v>
      </c>
      <c r="N71" s="1">
        <v>4</v>
      </c>
      <c r="O71" s="20">
        <v>1</v>
      </c>
      <c r="P71" s="20">
        <v>1</v>
      </c>
      <c r="Q71" s="3" t="s">
        <v>78</v>
      </c>
    </row>
    <row r="72" spans="2:17" ht="64.2" customHeight="1" x14ac:dyDescent="0.35">
      <c r="B72" s="7"/>
      <c r="C72" s="6" t="s">
        <v>52</v>
      </c>
      <c r="D72" s="1">
        <v>63</v>
      </c>
      <c r="E72" s="9" t="s">
        <v>228</v>
      </c>
      <c r="F72" s="20">
        <v>2</v>
      </c>
      <c r="G72" s="20">
        <v>3</v>
      </c>
      <c r="H72" s="3" t="s">
        <v>75</v>
      </c>
      <c r="I72" s="9" t="s">
        <v>239</v>
      </c>
      <c r="J72" s="9" t="s">
        <v>277</v>
      </c>
      <c r="K72" s="9" t="s">
        <v>278</v>
      </c>
      <c r="L72" s="9" t="s">
        <v>279</v>
      </c>
      <c r="M72" s="8" t="s">
        <v>280</v>
      </c>
      <c r="N72" s="1">
        <v>4</v>
      </c>
      <c r="O72" s="20">
        <v>2</v>
      </c>
      <c r="P72" s="20">
        <v>3</v>
      </c>
      <c r="Q72" s="3" t="s">
        <v>75</v>
      </c>
    </row>
    <row r="73" spans="2:17" ht="64.2" customHeight="1" x14ac:dyDescent="0.35">
      <c r="B73" s="7"/>
      <c r="C73" s="6" t="s">
        <v>52</v>
      </c>
      <c r="D73" s="1">
        <v>64</v>
      </c>
      <c r="E73" s="9" t="s">
        <v>237</v>
      </c>
      <c r="F73" s="20">
        <v>3</v>
      </c>
      <c r="G73" s="20">
        <v>3</v>
      </c>
      <c r="H73" s="3" t="s">
        <v>77</v>
      </c>
      <c r="I73" s="9" t="s">
        <v>239</v>
      </c>
      <c r="J73" s="9" t="s">
        <v>281</v>
      </c>
      <c r="K73" s="9"/>
      <c r="L73" s="9"/>
      <c r="M73" s="8"/>
      <c r="N73" s="1">
        <v>1</v>
      </c>
      <c r="O73" s="20">
        <v>3</v>
      </c>
      <c r="P73" s="20">
        <v>3</v>
      </c>
      <c r="Q73" s="3" t="s">
        <v>77</v>
      </c>
    </row>
    <row r="74" spans="2:17" ht="64.2" customHeight="1" x14ac:dyDescent="0.35">
      <c r="B74" s="7"/>
      <c r="C74" s="6" t="s">
        <v>52</v>
      </c>
      <c r="D74" s="1">
        <v>65</v>
      </c>
      <c r="E74" s="9" t="s">
        <v>229</v>
      </c>
      <c r="F74" s="20">
        <v>1</v>
      </c>
      <c r="G74" s="20">
        <v>3</v>
      </c>
      <c r="H74" s="3" t="s">
        <v>75</v>
      </c>
      <c r="I74" s="9" t="s">
        <v>239</v>
      </c>
      <c r="J74" s="9" t="s">
        <v>282</v>
      </c>
      <c r="K74" s="9" t="s">
        <v>283</v>
      </c>
      <c r="L74" s="9" t="s">
        <v>284</v>
      </c>
      <c r="M74" s="8"/>
      <c r="N74" s="1">
        <v>3</v>
      </c>
      <c r="O74" s="20">
        <v>1</v>
      </c>
      <c r="P74" s="20">
        <v>3</v>
      </c>
      <c r="Q74" s="3" t="s">
        <v>75</v>
      </c>
    </row>
    <row r="75" spans="2:17" ht="52.2" customHeight="1" x14ac:dyDescent="0.35">
      <c r="B75" s="7"/>
      <c r="C75" s="6" t="s">
        <v>52</v>
      </c>
      <c r="D75" s="1">
        <v>66</v>
      </c>
      <c r="E75" s="9" t="s">
        <v>230</v>
      </c>
      <c r="F75" s="20">
        <v>1</v>
      </c>
      <c r="G75" s="20">
        <v>2</v>
      </c>
      <c r="H75" s="3" t="s">
        <v>78</v>
      </c>
      <c r="I75" s="9" t="s">
        <v>239</v>
      </c>
      <c r="J75" s="9" t="s">
        <v>285</v>
      </c>
      <c r="K75" s="9"/>
      <c r="L75" s="9"/>
      <c r="M75" s="8"/>
      <c r="N75" s="1">
        <v>1</v>
      </c>
      <c r="O75" s="20">
        <v>1</v>
      </c>
      <c r="P75" s="20">
        <v>2</v>
      </c>
      <c r="Q75" s="3" t="s">
        <v>78</v>
      </c>
    </row>
    <row r="76" spans="2:17" ht="52.2" customHeight="1" x14ac:dyDescent="0.35">
      <c r="B76" s="7"/>
      <c r="C76" s="6" t="s">
        <v>52</v>
      </c>
      <c r="D76" s="1">
        <v>67</v>
      </c>
      <c r="E76" s="9" t="s">
        <v>231</v>
      </c>
      <c r="F76" s="20">
        <v>1</v>
      </c>
      <c r="G76" s="20">
        <v>1</v>
      </c>
      <c r="H76" s="3" t="s">
        <v>78</v>
      </c>
      <c r="I76" s="9" t="s">
        <v>239</v>
      </c>
      <c r="J76" s="9" t="s">
        <v>286</v>
      </c>
      <c r="K76" s="9" t="s">
        <v>287</v>
      </c>
      <c r="L76" s="9"/>
      <c r="M76" s="8"/>
      <c r="N76" s="1">
        <v>2</v>
      </c>
      <c r="O76" s="20">
        <v>1</v>
      </c>
      <c r="P76" s="20">
        <v>1</v>
      </c>
      <c r="Q76" s="3" t="s">
        <v>78</v>
      </c>
    </row>
    <row r="77" spans="2:17" ht="64.2" customHeight="1" x14ac:dyDescent="0.35">
      <c r="B77" s="7"/>
      <c r="C77" s="6" t="s">
        <v>52</v>
      </c>
      <c r="D77" s="1">
        <v>68</v>
      </c>
      <c r="E77" s="9" t="s">
        <v>232</v>
      </c>
      <c r="F77" s="20">
        <v>1</v>
      </c>
      <c r="G77" s="20">
        <v>2</v>
      </c>
      <c r="H77" s="3" t="s">
        <v>78</v>
      </c>
      <c r="I77" s="9" t="s">
        <v>239</v>
      </c>
      <c r="J77" s="9" t="s">
        <v>288</v>
      </c>
      <c r="K77" s="9" t="s">
        <v>289</v>
      </c>
      <c r="L77" s="9"/>
      <c r="M77" s="8"/>
      <c r="N77" s="1">
        <v>2</v>
      </c>
      <c r="O77" s="20">
        <v>1</v>
      </c>
      <c r="P77" s="20">
        <v>2</v>
      </c>
      <c r="Q77" s="3" t="s">
        <v>78</v>
      </c>
    </row>
    <row r="78" spans="2:17" ht="64.2" customHeight="1" x14ac:dyDescent="0.35">
      <c r="B78" s="7"/>
      <c r="C78" s="6" t="s">
        <v>52</v>
      </c>
      <c r="D78" s="1">
        <v>69</v>
      </c>
      <c r="E78" s="9" t="s">
        <v>233</v>
      </c>
      <c r="F78" s="20">
        <v>1</v>
      </c>
      <c r="G78" s="20">
        <v>2</v>
      </c>
      <c r="H78" s="3" t="s">
        <v>78</v>
      </c>
      <c r="I78" s="9" t="s">
        <v>239</v>
      </c>
      <c r="J78" s="9" t="s">
        <v>290</v>
      </c>
      <c r="K78" s="9" t="s">
        <v>291</v>
      </c>
      <c r="L78" s="9"/>
      <c r="M78" s="8"/>
      <c r="N78" s="1">
        <v>2</v>
      </c>
      <c r="O78" s="20">
        <v>1</v>
      </c>
      <c r="P78" s="20">
        <v>2</v>
      </c>
      <c r="Q78" s="3" t="s">
        <v>78</v>
      </c>
    </row>
    <row r="79" spans="2:17" ht="64.2" customHeight="1" x14ac:dyDescent="0.35">
      <c r="B79" s="7"/>
      <c r="C79" s="6" t="s">
        <v>52</v>
      </c>
      <c r="D79" s="1">
        <v>70</v>
      </c>
      <c r="E79" s="9" t="s">
        <v>234</v>
      </c>
      <c r="F79" s="20">
        <v>2</v>
      </c>
      <c r="G79" s="20">
        <v>2</v>
      </c>
      <c r="H79" s="3" t="s">
        <v>78</v>
      </c>
      <c r="I79" s="9" t="s">
        <v>239</v>
      </c>
      <c r="J79" s="9" t="s">
        <v>292</v>
      </c>
      <c r="K79" s="9"/>
      <c r="L79" s="9"/>
      <c r="M79" s="8"/>
      <c r="N79" s="1">
        <v>1</v>
      </c>
      <c r="O79" s="20">
        <v>2</v>
      </c>
      <c r="P79" s="20">
        <v>2</v>
      </c>
      <c r="Q79" s="3" t="s">
        <v>78</v>
      </c>
    </row>
    <row r="80" spans="2:17" ht="64.2" customHeight="1" x14ac:dyDescent="0.35">
      <c r="B80" s="7"/>
      <c r="C80" s="6" t="s">
        <v>52</v>
      </c>
      <c r="D80" s="1">
        <v>71</v>
      </c>
      <c r="E80" s="9" t="s">
        <v>235</v>
      </c>
      <c r="F80" s="20">
        <v>1</v>
      </c>
      <c r="G80" s="20">
        <v>3</v>
      </c>
      <c r="H80" s="3" t="s">
        <v>75</v>
      </c>
      <c r="I80" s="9" t="s">
        <v>239</v>
      </c>
      <c r="J80" s="9" t="s">
        <v>295</v>
      </c>
      <c r="K80" s="9"/>
      <c r="L80" s="9"/>
      <c r="M80" s="8"/>
      <c r="N80" s="1">
        <v>1</v>
      </c>
      <c r="O80" s="20">
        <v>1</v>
      </c>
      <c r="P80" s="20">
        <v>3</v>
      </c>
      <c r="Q80" s="3" t="s">
        <v>75</v>
      </c>
    </row>
    <row r="81" spans="2:17" ht="64.2" customHeight="1" x14ac:dyDescent="0.35">
      <c r="B81" s="7"/>
      <c r="C81" s="6" t="s">
        <v>52</v>
      </c>
      <c r="D81" s="1">
        <v>72</v>
      </c>
      <c r="E81" s="9" t="s">
        <v>236</v>
      </c>
      <c r="F81" s="20">
        <v>2</v>
      </c>
      <c r="G81" s="20">
        <v>1</v>
      </c>
      <c r="H81" s="3" t="s">
        <v>78</v>
      </c>
      <c r="I81" s="9" t="s">
        <v>239</v>
      </c>
      <c r="J81" s="9" t="s">
        <v>294</v>
      </c>
      <c r="K81" s="9"/>
      <c r="L81" s="9"/>
      <c r="M81" s="8"/>
      <c r="N81" s="1">
        <v>1</v>
      </c>
      <c r="O81" s="20">
        <v>2</v>
      </c>
      <c r="P81" s="20">
        <v>1</v>
      </c>
      <c r="Q81" s="3" t="s">
        <v>78</v>
      </c>
    </row>
    <row r="82" spans="2:17" ht="61.2" customHeight="1" x14ac:dyDescent="0.35">
      <c r="B82" s="7"/>
      <c r="C82" s="6" t="s">
        <v>52</v>
      </c>
      <c r="D82" s="1">
        <v>73</v>
      </c>
      <c r="E82" s="9" t="s">
        <v>238</v>
      </c>
      <c r="F82" s="20">
        <v>2</v>
      </c>
      <c r="G82" s="20">
        <v>3</v>
      </c>
      <c r="H82" s="3" t="s">
        <v>75</v>
      </c>
      <c r="I82" s="9" t="s">
        <v>239</v>
      </c>
      <c r="J82" s="9" t="s">
        <v>293</v>
      </c>
      <c r="K82" s="9"/>
      <c r="L82" s="10"/>
      <c r="M82" s="10"/>
      <c r="N82" s="1">
        <v>1</v>
      </c>
      <c r="O82" s="20">
        <v>2</v>
      </c>
      <c r="P82" s="20">
        <v>3</v>
      </c>
      <c r="Q82" s="3" t="s">
        <v>75</v>
      </c>
    </row>
    <row r="84" spans="2:17" x14ac:dyDescent="0.35">
      <c r="J84" s="5" t="s">
        <v>243</v>
      </c>
      <c r="K84" s="22" t="s">
        <v>104</v>
      </c>
      <c r="L84" s="22" t="s">
        <v>105</v>
      </c>
    </row>
    <row r="85" spans="2:17" ht="30.6" customHeight="1" x14ac:dyDescent="0.35">
      <c r="J85" s="37" t="s">
        <v>267</v>
      </c>
      <c r="K85" s="20">
        <f>COUNTIF($H$5:$H$82,"Bajo")</f>
        <v>9</v>
      </c>
      <c r="L85" s="25">
        <f>+K85/$K$103</f>
        <v>0.125</v>
      </c>
    </row>
    <row r="86" spans="2:17" ht="30.6" customHeight="1" x14ac:dyDescent="0.35">
      <c r="J86" s="37" t="s">
        <v>266</v>
      </c>
      <c r="K86" s="20">
        <f>COUNTIF($H$5:$H$82,"Moderado")</f>
        <v>22</v>
      </c>
      <c r="L86" s="25">
        <f>+K86/$K$103</f>
        <v>0.30555555555555558</v>
      </c>
    </row>
    <row r="87" spans="2:17" ht="30.6" customHeight="1" x14ac:dyDescent="0.35">
      <c r="J87" s="37" t="s">
        <v>265</v>
      </c>
      <c r="K87" s="20">
        <f>COUNTIF($H$5:$H$82,"Alto")</f>
        <v>16</v>
      </c>
      <c r="L87" s="25">
        <f>+K87/$K$103</f>
        <v>0.22222222222222221</v>
      </c>
    </row>
    <row r="88" spans="2:17" ht="30.6" customHeight="1" x14ac:dyDescent="0.35">
      <c r="J88" s="37" t="s">
        <v>264</v>
      </c>
      <c r="K88" s="20">
        <f>COUNTIF($H$5:$H$82,"Extrema")</f>
        <v>25</v>
      </c>
      <c r="L88" s="25">
        <f>+K88/$K$103</f>
        <v>0.34722222222222221</v>
      </c>
    </row>
    <row r="89" spans="2:17" ht="24" customHeight="1" x14ac:dyDescent="0.35">
      <c r="J89" s="47"/>
      <c r="K89" s="20">
        <f>SUM(K85:K88)</f>
        <v>72</v>
      </c>
      <c r="L89" s="43">
        <f>SUM(L85:L88)</f>
        <v>1</v>
      </c>
    </row>
    <row r="90" spans="2:17" x14ac:dyDescent="0.35">
      <c r="J90" s="47"/>
    </row>
    <row r="91" spans="2:17" x14ac:dyDescent="0.35">
      <c r="J91" s="47"/>
    </row>
    <row r="92" spans="2:17" x14ac:dyDescent="0.35">
      <c r="J92" s="47"/>
    </row>
    <row r="93" spans="2:17" x14ac:dyDescent="0.35">
      <c r="J93" s="47"/>
    </row>
    <row r="94" spans="2:17" x14ac:dyDescent="0.35">
      <c r="J94" s="47"/>
    </row>
    <row r="95" spans="2:17" x14ac:dyDescent="0.35">
      <c r="J95" s="47"/>
    </row>
    <row r="96" spans="2:17" x14ac:dyDescent="0.35">
      <c r="J96" s="47"/>
    </row>
    <row r="97" spans="1:14" x14ac:dyDescent="0.35">
      <c r="J97" s="5" t="s">
        <v>244</v>
      </c>
      <c r="N97" s="4">
        <f>SUM(N5:N66)</f>
        <v>120</v>
      </c>
    </row>
    <row r="98" spans="1:14" x14ac:dyDescent="0.35">
      <c r="B98" s="23" t="s">
        <v>102</v>
      </c>
      <c r="C98" s="23" t="s">
        <v>104</v>
      </c>
      <c r="D98" s="22" t="s">
        <v>105</v>
      </c>
      <c r="E98" s="22" t="s">
        <v>202</v>
      </c>
      <c r="F98" s="26"/>
      <c r="G98" s="26"/>
      <c r="H98" s="26"/>
      <c r="J98" s="22" t="s">
        <v>103</v>
      </c>
      <c r="K98" s="22" t="s">
        <v>253</v>
      </c>
      <c r="L98" s="22" t="s">
        <v>105</v>
      </c>
      <c r="M98" s="26" t="s">
        <v>203</v>
      </c>
      <c r="N98" s="22" t="s">
        <v>105</v>
      </c>
    </row>
    <row r="99" spans="1:14" ht="30" customHeight="1" x14ac:dyDescent="0.35">
      <c r="B99" s="18" t="s">
        <v>55</v>
      </c>
      <c r="C99" s="51">
        <f>COUNTIF($I$5:$I$82,"Gestión")</f>
        <v>42</v>
      </c>
      <c r="D99" s="42">
        <f>+C99/$C$102</f>
        <v>0.58333333333333337</v>
      </c>
      <c r="E99" s="17">
        <f>SUMIF($I$5:$I$82,"Gestión",$N$5:$N$82)</f>
        <v>87</v>
      </c>
      <c r="F99" s="17"/>
      <c r="G99" s="17"/>
      <c r="H99" s="17"/>
      <c r="I99" s="25">
        <f>+E99/$E$102</f>
        <v>0.59183673469387754</v>
      </c>
      <c r="J99" s="37" t="s">
        <v>267</v>
      </c>
      <c r="K99" s="20">
        <f>COUNTIF($Q$5:$Q$82,"Bajo")</f>
        <v>11</v>
      </c>
      <c r="L99" s="25">
        <f>+K99/$K$103</f>
        <v>0.15277777777777779</v>
      </c>
      <c r="M99" s="20">
        <f>SUMIF($Q$5:$Q$82,"Bajo",$N$5:$N$82)</f>
        <v>19</v>
      </c>
      <c r="N99" s="25">
        <f>+M99/$M$103</f>
        <v>0.12925170068027211</v>
      </c>
    </row>
    <row r="100" spans="1:14" ht="30" customHeight="1" x14ac:dyDescent="0.35">
      <c r="B100" s="18" t="s">
        <v>56</v>
      </c>
      <c r="C100" s="51">
        <f>COUNTIF($I$5:$I$82,"Corrupción")</f>
        <v>15</v>
      </c>
      <c r="D100" s="42">
        <f>+C100/$C$102</f>
        <v>0.20833333333333334</v>
      </c>
      <c r="E100" s="17">
        <f>SUMIF($I$5:$I$82,"Corrupción",$N$5:$N$82)</f>
        <v>33</v>
      </c>
      <c r="F100" s="17"/>
      <c r="G100" s="17"/>
      <c r="H100" s="17"/>
      <c r="I100" s="25">
        <f>+E100/$E$102</f>
        <v>0.22448979591836735</v>
      </c>
      <c r="J100" s="37" t="s">
        <v>266</v>
      </c>
      <c r="K100" s="20">
        <f>COUNTIF($Q$5:$Q$82,"Moderado")</f>
        <v>25</v>
      </c>
      <c r="L100" s="25">
        <f>+K100/$K$103</f>
        <v>0.34722222222222221</v>
      </c>
      <c r="M100" s="20">
        <f>SUMIF($Q$5:$Q$82,"Moderado",$N$5:$N$82)</f>
        <v>47</v>
      </c>
      <c r="N100" s="25">
        <f>+M100/$M$103</f>
        <v>0.31972789115646261</v>
      </c>
    </row>
    <row r="101" spans="1:14" ht="30" customHeight="1" x14ac:dyDescent="0.35">
      <c r="B101" s="18" t="s">
        <v>57</v>
      </c>
      <c r="C101" s="51">
        <f>COUNTIF($I$8:$I$82,"Seguiridad de la información")</f>
        <v>15</v>
      </c>
      <c r="D101" s="42">
        <f>+C101/$C$102</f>
        <v>0.20833333333333334</v>
      </c>
      <c r="E101" s="17">
        <f>SUMIF($I$5:$I$82,"Seguiridad de la información",$N$5:$N$82)</f>
        <v>27</v>
      </c>
      <c r="F101" s="17"/>
      <c r="G101" s="17"/>
      <c r="H101" s="17"/>
      <c r="I101" s="25">
        <f>+E101/$E$102</f>
        <v>0.18367346938775511</v>
      </c>
      <c r="J101" s="37" t="s">
        <v>265</v>
      </c>
      <c r="K101" s="20">
        <f>COUNTIF($Q$5:$Q$82,"Alto")</f>
        <v>16</v>
      </c>
      <c r="L101" s="25">
        <f>+K101/$K$103</f>
        <v>0.22222222222222221</v>
      </c>
      <c r="M101" s="20">
        <f>SUMIF($Q$5:$Q$82,"Alto",$N$5:$N$82)</f>
        <v>34</v>
      </c>
      <c r="N101" s="25">
        <f>+M101/$M$103</f>
        <v>0.23129251700680273</v>
      </c>
    </row>
    <row r="102" spans="1:14" ht="30" customHeight="1" x14ac:dyDescent="0.35">
      <c r="B102" s="19" t="s">
        <v>173</v>
      </c>
      <c r="C102" s="51">
        <f>SUM(C99:C101)</f>
        <v>72</v>
      </c>
      <c r="E102" s="20">
        <f>SUM(E98:E101)</f>
        <v>147</v>
      </c>
      <c r="F102" s="20"/>
      <c r="G102" s="20"/>
      <c r="H102" s="20"/>
      <c r="I102" s="43">
        <f>SUM(I98:I101)</f>
        <v>1</v>
      </c>
      <c r="J102" s="37" t="s">
        <v>268</v>
      </c>
      <c r="K102" s="20">
        <f>COUNTIF($Q$5:$Q$82,"Extrema")</f>
        <v>20</v>
      </c>
      <c r="L102" s="25">
        <f>+K102/$K$103</f>
        <v>0.27777777777777779</v>
      </c>
      <c r="M102" s="20">
        <f>SUMIF($Q$5:$Q$82,"Extrema",$N$5:$N$82)</f>
        <v>47</v>
      </c>
      <c r="N102" s="25">
        <f>+M102/$M$103</f>
        <v>0.31972789115646261</v>
      </c>
    </row>
    <row r="103" spans="1:14" ht="28.95" customHeight="1" x14ac:dyDescent="0.35">
      <c r="K103" s="20">
        <f>SUM(K99:K102)</f>
        <v>72</v>
      </c>
      <c r="L103" s="43">
        <f>SUM(L99:L102)</f>
        <v>1</v>
      </c>
      <c r="M103" s="20">
        <f>SUM(M99:M102)</f>
        <v>147</v>
      </c>
      <c r="N103" s="43">
        <f>SUM(N99:N102)</f>
        <v>1</v>
      </c>
    </row>
    <row r="105" spans="1:14" x14ac:dyDescent="0.35">
      <c r="B105" s="4" t="s">
        <v>240</v>
      </c>
    </row>
    <row r="107" spans="1:14" ht="251.4" customHeight="1" x14ac:dyDescent="0.35">
      <c r="A107" s="16">
        <v>1</v>
      </c>
      <c r="C107" s="52" t="s">
        <v>241</v>
      </c>
      <c r="K107" s="45" t="s">
        <v>245</v>
      </c>
    </row>
    <row r="108" spans="1:14" ht="273" customHeight="1" x14ac:dyDescent="0.35">
      <c r="A108" s="16">
        <v>2</v>
      </c>
    </row>
    <row r="109" spans="1:14" ht="273" customHeight="1" x14ac:dyDescent="0.35">
      <c r="A109" s="16">
        <v>3</v>
      </c>
    </row>
    <row r="110" spans="1:14" ht="273" customHeight="1" x14ac:dyDescent="0.35">
      <c r="A110" s="16">
        <v>4</v>
      </c>
    </row>
    <row r="111" spans="1:14" ht="273" customHeight="1" x14ac:dyDescent="0.35">
      <c r="A111" s="16">
        <v>5</v>
      </c>
    </row>
    <row r="112" spans="1:14" ht="273" customHeight="1" x14ac:dyDescent="0.35">
      <c r="A112" s="16">
        <v>6</v>
      </c>
    </row>
    <row r="113" spans="1:1" ht="273" customHeight="1" x14ac:dyDescent="0.35">
      <c r="A113" s="16">
        <v>7</v>
      </c>
    </row>
    <row r="114" spans="1:1" ht="273" customHeight="1" x14ac:dyDescent="0.35">
      <c r="A114" s="16">
        <v>9</v>
      </c>
    </row>
    <row r="115" spans="1:1" ht="273" customHeight="1" x14ac:dyDescent="0.35">
      <c r="A115" s="16">
        <v>10</v>
      </c>
    </row>
  </sheetData>
  <autoFilter ref="B2:Q82"/>
  <mergeCells count="17">
    <mergeCell ref="Q2:Q3"/>
    <mergeCell ref="G2:G3"/>
    <mergeCell ref="H2:H3"/>
    <mergeCell ref="B2:B3"/>
    <mergeCell ref="J2:J3"/>
    <mergeCell ref="K2:K3"/>
    <mergeCell ref="L2:L3"/>
    <mergeCell ref="M2:M3"/>
    <mergeCell ref="F2:F3"/>
    <mergeCell ref="O1:P1"/>
    <mergeCell ref="I2:I3"/>
    <mergeCell ref="E2:E3"/>
    <mergeCell ref="C2:C3"/>
    <mergeCell ref="N2:N3"/>
    <mergeCell ref="O2:O3"/>
    <mergeCell ref="P2:P3"/>
    <mergeCell ref="F1:G1"/>
  </mergeCells>
  <conditionalFormatting sqref="Q8 Q14:Q17 Q27:Q30 Q37 Q11:Q12 Q19:Q21">
    <cfRule type="containsText" dxfId="767" priority="613" operator="containsText" text="Extrema">
      <formula>NOT(ISERROR(SEARCH("Extrema",Q8)))</formula>
    </cfRule>
    <cfRule type="containsText" dxfId="766" priority="614" operator="containsText" text="Alto">
      <formula>NOT(ISERROR(SEARCH("Alto",Q8)))</formula>
    </cfRule>
    <cfRule type="containsText" dxfId="765" priority="615" operator="containsText" text="Bajo">
      <formula>NOT(ISERROR(SEARCH("Bajo",Q8)))</formula>
    </cfRule>
    <cfRule type="containsText" dxfId="764" priority="616" operator="containsText" text="Moderado">
      <formula>NOT(ISERROR(SEARCH("Moderado",Q8)))</formula>
    </cfRule>
  </conditionalFormatting>
  <conditionalFormatting sqref="Q9">
    <cfRule type="containsText" dxfId="763" priority="605" operator="containsText" text="Extrema">
      <formula>NOT(ISERROR(SEARCH("Extrema",Q9)))</formula>
    </cfRule>
    <cfRule type="containsText" dxfId="762" priority="606" operator="containsText" text="Alto">
      <formula>NOT(ISERROR(SEARCH("Alto",Q9)))</formula>
    </cfRule>
    <cfRule type="containsText" dxfId="761" priority="607" operator="containsText" text="Bajo">
      <formula>NOT(ISERROR(SEARCH("Bajo",Q9)))</formula>
    </cfRule>
    <cfRule type="containsText" dxfId="760" priority="608" operator="containsText" text="Moderado">
      <formula>NOT(ISERROR(SEARCH("Moderado",Q9)))</formula>
    </cfRule>
  </conditionalFormatting>
  <conditionalFormatting sqref="Q10">
    <cfRule type="containsText" dxfId="759" priority="601" operator="containsText" text="Extrema">
      <formula>NOT(ISERROR(SEARCH("Extrema",Q10)))</formula>
    </cfRule>
    <cfRule type="containsText" dxfId="758" priority="602" operator="containsText" text="Alto">
      <formula>NOT(ISERROR(SEARCH("Alto",Q10)))</formula>
    </cfRule>
    <cfRule type="containsText" dxfId="757" priority="603" operator="containsText" text="Bajo">
      <formula>NOT(ISERROR(SEARCH("Bajo",Q10)))</formula>
    </cfRule>
    <cfRule type="containsText" dxfId="756" priority="604" operator="containsText" text="Moderado">
      <formula>NOT(ISERROR(SEARCH("Moderado",Q10)))</formula>
    </cfRule>
  </conditionalFormatting>
  <conditionalFormatting sqref="Q22">
    <cfRule type="containsText" dxfId="755" priority="597" operator="containsText" text="Extrema">
      <formula>NOT(ISERROR(SEARCH("Extrema",Q22)))</formula>
    </cfRule>
    <cfRule type="containsText" dxfId="754" priority="598" operator="containsText" text="Alto">
      <formula>NOT(ISERROR(SEARCH("Alto",Q22)))</formula>
    </cfRule>
    <cfRule type="containsText" dxfId="753" priority="599" operator="containsText" text="Bajo">
      <formula>NOT(ISERROR(SEARCH("Bajo",Q22)))</formula>
    </cfRule>
    <cfRule type="containsText" dxfId="752" priority="600" operator="containsText" text="Moderado">
      <formula>NOT(ISERROR(SEARCH("Moderado",Q22)))</formula>
    </cfRule>
  </conditionalFormatting>
  <conditionalFormatting sqref="Q23">
    <cfRule type="containsText" dxfId="751" priority="593" operator="containsText" text="Extrema">
      <formula>NOT(ISERROR(SEARCH("Extrema",Q23)))</formula>
    </cfRule>
    <cfRule type="containsText" dxfId="750" priority="594" operator="containsText" text="Alto">
      <formula>NOT(ISERROR(SEARCH("Alto",Q23)))</formula>
    </cfRule>
    <cfRule type="containsText" dxfId="749" priority="595" operator="containsText" text="Bajo">
      <formula>NOT(ISERROR(SEARCH("Bajo",Q23)))</formula>
    </cfRule>
    <cfRule type="containsText" dxfId="748" priority="596" operator="containsText" text="Moderado">
      <formula>NOT(ISERROR(SEARCH("Moderado",Q23)))</formula>
    </cfRule>
  </conditionalFormatting>
  <conditionalFormatting sqref="Q25">
    <cfRule type="containsText" dxfId="747" priority="589" operator="containsText" text="Extrema">
      <formula>NOT(ISERROR(SEARCH("Extrema",Q25)))</formula>
    </cfRule>
    <cfRule type="containsText" dxfId="746" priority="590" operator="containsText" text="Alto">
      <formula>NOT(ISERROR(SEARCH("Alto",Q25)))</formula>
    </cfRule>
    <cfRule type="containsText" dxfId="745" priority="591" operator="containsText" text="Bajo">
      <formula>NOT(ISERROR(SEARCH("Bajo",Q25)))</formula>
    </cfRule>
    <cfRule type="containsText" dxfId="744" priority="592" operator="containsText" text="Moderado">
      <formula>NOT(ISERROR(SEARCH("Moderado",Q25)))</formula>
    </cfRule>
  </conditionalFormatting>
  <conditionalFormatting sqref="Q26">
    <cfRule type="containsText" dxfId="743" priority="585" operator="containsText" text="Extrema">
      <formula>NOT(ISERROR(SEARCH("Extrema",Q26)))</formula>
    </cfRule>
    <cfRule type="containsText" dxfId="742" priority="586" operator="containsText" text="Alto">
      <formula>NOT(ISERROR(SEARCH("Alto",Q26)))</formula>
    </cfRule>
    <cfRule type="containsText" dxfId="741" priority="587" operator="containsText" text="Bajo">
      <formula>NOT(ISERROR(SEARCH("Bajo",Q26)))</formula>
    </cfRule>
    <cfRule type="containsText" dxfId="740" priority="588" operator="containsText" text="Moderado">
      <formula>NOT(ISERROR(SEARCH("Moderado",Q26)))</formula>
    </cfRule>
  </conditionalFormatting>
  <conditionalFormatting sqref="J100">
    <cfRule type="containsText" dxfId="739" priority="577" operator="containsText" text="Extrema">
      <formula>NOT(ISERROR(SEARCH("Extrema",J100)))</formula>
    </cfRule>
    <cfRule type="containsText" dxfId="738" priority="578" operator="containsText" text="Alto">
      <formula>NOT(ISERROR(SEARCH("Alto",J100)))</formula>
    </cfRule>
    <cfRule type="containsText" dxfId="737" priority="579" operator="containsText" text="Bajo">
      <formula>NOT(ISERROR(SEARCH("Bajo",J100)))</formula>
    </cfRule>
    <cfRule type="containsText" dxfId="736" priority="580" operator="containsText" text="Moderado">
      <formula>NOT(ISERROR(SEARCH("Moderado",J100)))</formula>
    </cfRule>
  </conditionalFormatting>
  <conditionalFormatting sqref="Q31">
    <cfRule type="containsText" dxfId="735" priority="565" operator="containsText" text="Extrema">
      <formula>NOT(ISERROR(SEARCH("Extrema",Q31)))</formula>
    </cfRule>
    <cfRule type="containsText" dxfId="734" priority="566" operator="containsText" text="Alto">
      <formula>NOT(ISERROR(SEARCH("Alto",Q31)))</formula>
    </cfRule>
    <cfRule type="containsText" dxfId="733" priority="567" operator="containsText" text="Bajo">
      <formula>NOT(ISERROR(SEARCH("Bajo",Q31)))</formula>
    </cfRule>
    <cfRule type="containsText" dxfId="732" priority="568" operator="containsText" text="Moderado">
      <formula>NOT(ISERROR(SEARCH("Moderado",Q31)))</formula>
    </cfRule>
  </conditionalFormatting>
  <conditionalFormatting sqref="Q32">
    <cfRule type="containsText" dxfId="731" priority="561" operator="containsText" text="Extrema">
      <formula>NOT(ISERROR(SEARCH("Extrema",Q32)))</formula>
    </cfRule>
    <cfRule type="containsText" dxfId="730" priority="562" operator="containsText" text="Alto">
      <formula>NOT(ISERROR(SEARCH("Alto",Q32)))</formula>
    </cfRule>
    <cfRule type="containsText" dxfId="729" priority="563" operator="containsText" text="Bajo">
      <formula>NOT(ISERROR(SEARCH("Bajo",Q32)))</formula>
    </cfRule>
    <cfRule type="containsText" dxfId="728" priority="564" operator="containsText" text="Moderado">
      <formula>NOT(ISERROR(SEARCH("Moderado",Q32)))</formula>
    </cfRule>
  </conditionalFormatting>
  <conditionalFormatting sqref="Q33 Q35">
    <cfRule type="containsText" dxfId="727" priority="557" operator="containsText" text="Extrema">
      <formula>NOT(ISERROR(SEARCH("Extrema",Q33)))</formula>
    </cfRule>
    <cfRule type="containsText" dxfId="726" priority="558" operator="containsText" text="Alto">
      <formula>NOT(ISERROR(SEARCH("Alto",Q33)))</formula>
    </cfRule>
    <cfRule type="containsText" dxfId="725" priority="559" operator="containsText" text="Bajo">
      <formula>NOT(ISERROR(SEARCH("Bajo",Q33)))</formula>
    </cfRule>
    <cfRule type="containsText" dxfId="724" priority="560" operator="containsText" text="Moderado">
      <formula>NOT(ISERROR(SEARCH("Moderado",Q33)))</formula>
    </cfRule>
  </conditionalFormatting>
  <conditionalFormatting sqref="Q13">
    <cfRule type="containsText" dxfId="723" priority="553" operator="containsText" text="Extrema">
      <formula>NOT(ISERROR(SEARCH("Extrema",Q13)))</formula>
    </cfRule>
    <cfRule type="containsText" dxfId="722" priority="554" operator="containsText" text="Alto">
      <formula>NOT(ISERROR(SEARCH("Alto",Q13)))</formula>
    </cfRule>
    <cfRule type="containsText" dxfId="721" priority="555" operator="containsText" text="Bajo">
      <formula>NOT(ISERROR(SEARCH("Bajo",Q13)))</formula>
    </cfRule>
    <cfRule type="containsText" dxfId="720" priority="556" operator="containsText" text="Moderado">
      <formula>NOT(ISERROR(SEARCH("Moderado",Q13)))</formula>
    </cfRule>
  </conditionalFormatting>
  <conditionalFormatting sqref="Q24">
    <cfRule type="containsText" dxfId="719" priority="549" operator="containsText" text="Extrema">
      <formula>NOT(ISERROR(SEARCH("Extrema",Q24)))</formula>
    </cfRule>
    <cfRule type="containsText" dxfId="718" priority="550" operator="containsText" text="Alto">
      <formula>NOT(ISERROR(SEARCH("Alto",Q24)))</formula>
    </cfRule>
    <cfRule type="containsText" dxfId="717" priority="551" operator="containsText" text="Bajo">
      <formula>NOT(ISERROR(SEARCH("Bajo",Q24)))</formula>
    </cfRule>
    <cfRule type="containsText" dxfId="716" priority="552" operator="containsText" text="Moderado">
      <formula>NOT(ISERROR(SEARCH("Moderado",Q24)))</formula>
    </cfRule>
  </conditionalFormatting>
  <conditionalFormatting sqref="Q38">
    <cfRule type="containsText" dxfId="715" priority="545" operator="containsText" text="Extrema">
      <formula>NOT(ISERROR(SEARCH("Extrema",Q38)))</formula>
    </cfRule>
    <cfRule type="containsText" dxfId="714" priority="546" operator="containsText" text="Alto">
      <formula>NOT(ISERROR(SEARCH("Alto",Q38)))</formula>
    </cfRule>
    <cfRule type="containsText" dxfId="713" priority="547" operator="containsText" text="Bajo">
      <formula>NOT(ISERROR(SEARCH("Bajo",Q38)))</formula>
    </cfRule>
    <cfRule type="containsText" dxfId="712" priority="548" operator="containsText" text="Moderado">
      <formula>NOT(ISERROR(SEARCH("Moderado",Q38)))</formula>
    </cfRule>
  </conditionalFormatting>
  <conditionalFormatting sqref="Q36">
    <cfRule type="containsText" dxfId="711" priority="541" operator="containsText" text="Extrema">
      <formula>NOT(ISERROR(SEARCH("Extrema",Q36)))</formula>
    </cfRule>
    <cfRule type="containsText" dxfId="710" priority="542" operator="containsText" text="Alto">
      <formula>NOT(ISERROR(SEARCH("Alto",Q36)))</formula>
    </cfRule>
    <cfRule type="containsText" dxfId="709" priority="543" operator="containsText" text="Bajo">
      <formula>NOT(ISERROR(SEARCH("Bajo",Q36)))</formula>
    </cfRule>
    <cfRule type="containsText" dxfId="708" priority="544" operator="containsText" text="Moderado">
      <formula>NOT(ISERROR(SEARCH("Moderado",Q36)))</formula>
    </cfRule>
  </conditionalFormatting>
  <conditionalFormatting sqref="Q42">
    <cfRule type="containsText" dxfId="707" priority="537" operator="containsText" text="Extrema">
      <formula>NOT(ISERROR(SEARCH("Extrema",Q42)))</formula>
    </cfRule>
    <cfRule type="containsText" dxfId="706" priority="538" operator="containsText" text="Alto">
      <formula>NOT(ISERROR(SEARCH("Alto",Q42)))</formula>
    </cfRule>
    <cfRule type="containsText" dxfId="705" priority="539" operator="containsText" text="Bajo">
      <formula>NOT(ISERROR(SEARCH("Bajo",Q42)))</formula>
    </cfRule>
    <cfRule type="containsText" dxfId="704" priority="540" operator="containsText" text="Moderado">
      <formula>NOT(ISERROR(SEARCH("Moderado",Q42)))</formula>
    </cfRule>
  </conditionalFormatting>
  <conditionalFormatting sqref="Q44">
    <cfRule type="containsText" dxfId="703" priority="529" operator="containsText" text="Extrema">
      <formula>NOT(ISERROR(SEARCH("Extrema",Q44)))</formula>
    </cfRule>
    <cfRule type="containsText" dxfId="702" priority="530" operator="containsText" text="Alto">
      <formula>NOT(ISERROR(SEARCH("Alto",Q44)))</formula>
    </cfRule>
    <cfRule type="containsText" dxfId="701" priority="531" operator="containsText" text="Bajo">
      <formula>NOT(ISERROR(SEARCH("Bajo",Q44)))</formula>
    </cfRule>
    <cfRule type="containsText" dxfId="700" priority="532" operator="containsText" text="Moderado">
      <formula>NOT(ISERROR(SEARCH("Moderado",Q44)))</formula>
    </cfRule>
  </conditionalFormatting>
  <conditionalFormatting sqref="Q49">
    <cfRule type="containsText" dxfId="699" priority="481" operator="containsText" text="Extrema">
      <formula>NOT(ISERROR(SEARCH("Extrema",Q49)))</formula>
    </cfRule>
    <cfRule type="containsText" dxfId="698" priority="482" operator="containsText" text="Alto">
      <formula>NOT(ISERROR(SEARCH("Alto",Q49)))</formula>
    </cfRule>
    <cfRule type="containsText" dxfId="697" priority="483" operator="containsText" text="Bajo">
      <formula>NOT(ISERROR(SEARCH("Bajo",Q49)))</formula>
    </cfRule>
    <cfRule type="containsText" dxfId="696" priority="484" operator="containsText" text="Moderado">
      <formula>NOT(ISERROR(SEARCH("Moderado",Q49)))</formula>
    </cfRule>
  </conditionalFormatting>
  <conditionalFormatting sqref="Q41">
    <cfRule type="containsText" dxfId="695" priority="505" operator="containsText" text="Extrema">
      <formula>NOT(ISERROR(SEARCH("Extrema",Q41)))</formula>
    </cfRule>
    <cfRule type="containsText" dxfId="694" priority="506" operator="containsText" text="Alto">
      <formula>NOT(ISERROR(SEARCH("Alto",Q41)))</formula>
    </cfRule>
    <cfRule type="containsText" dxfId="693" priority="507" operator="containsText" text="Bajo">
      <formula>NOT(ISERROR(SEARCH("Bajo",Q41)))</formula>
    </cfRule>
    <cfRule type="containsText" dxfId="692" priority="508" operator="containsText" text="Moderado">
      <formula>NOT(ISERROR(SEARCH("Moderado",Q41)))</formula>
    </cfRule>
  </conditionalFormatting>
  <conditionalFormatting sqref="Q39">
    <cfRule type="containsText" dxfId="691" priority="513" operator="containsText" text="Extrema">
      <formula>NOT(ISERROR(SEARCH("Extrema",Q39)))</formula>
    </cfRule>
    <cfRule type="containsText" dxfId="690" priority="514" operator="containsText" text="Alto">
      <formula>NOT(ISERROR(SEARCH("Alto",Q39)))</formula>
    </cfRule>
    <cfRule type="containsText" dxfId="689" priority="515" operator="containsText" text="Bajo">
      <formula>NOT(ISERROR(SEARCH("Bajo",Q39)))</formula>
    </cfRule>
    <cfRule type="containsText" dxfId="688" priority="516" operator="containsText" text="Moderado">
      <formula>NOT(ISERROR(SEARCH("Moderado",Q39)))</formula>
    </cfRule>
  </conditionalFormatting>
  <conditionalFormatting sqref="Q40">
    <cfRule type="containsText" dxfId="687" priority="509" operator="containsText" text="Extrema">
      <formula>NOT(ISERROR(SEARCH("Extrema",Q40)))</formula>
    </cfRule>
    <cfRule type="containsText" dxfId="686" priority="510" operator="containsText" text="Alto">
      <formula>NOT(ISERROR(SEARCH("Alto",Q40)))</formula>
    </cfRule>
    <cfRule type="containsText" dxfId="685" priority="511" operator="containsText" text="Bajo">
      <formula>NOT(ISERROR(SEARCH("Bajo",Q40)))</formula>
    </cfRule>
    <cfRule type="containsText" dxfId="684" priority="512" operator="containsText" text="Moderado">
      <formula>NOT(ISERROR(SEARCH("Moderado",Q40)))</formula>
    </cfRule>
  </conditionalFormatting>
  <conditionalFormatting sqref="Q50">
    <cfRule type="containsText" dxfId="683" priority="477" operator="containsText" text="Extrema">
      <formula>NOT(ISERROR(SEARCH("Extrema",Q50)))</formula>
    </cfRule>
    <cfRule type="containsText" dxfId="682" priority="478" operator="containsText" text="Alto">
      <formula>NOT(ISERROR(SEARCH("Alto",Q50)))</formula>
    </cfRule>
    <cfRule type="containsText" dxfId="681" priority="479" operator="containsText" text="Bajo">
      <formula>NOT(ISERROR(SEARCH("Bajo",Q50)))</formula>
    </cfRule>
    <cfRule type="containsText" dxfId="680" priority="480" operator="containsText" text="Moderado">
      <formula>NOT(ISERROR(SEARCH("Moderado",Q50)))</formula>
    </cfRule>
  </conditionalFormatting>
  <conditionalFormatting sqref="Q45:Q46">
    <cfRule type="containsText" dxfId="679" priority="493" operator="containsText" text="Extrema">
      <formula>NOT(ISERROR(SEARCH("Extrema",Q45)))</formula>
    </cfRule>
    <cfRule type="containsText" dxfId="678" priority="494" operator="containsText" text="Alto">
      <formula>NOT(ISERROR(SEARCH("Alto",Q45)))</formula>
    </cfRule>
    <cfRule type="containsText" dxfId="677" priority="495" operator="containsText" text="Bajo">
      <formula>NOT(ISERROR(SEARCH("Bajo",Q45)))</formula>
    </cfRule>
    <cfRule type="containsText" dxfId="676" priority="496" operator="containsText" text="Moderado">
      <formula>NOT(ISERROR(SEARCH("Moderado",Q45)))</formula>
    </cfRule>
  </conditionalFormatting>
  <conditionalFormatting sqref="Q43">
    <cfRule type="containsText" dxfId="675" priority="489" operator="containsText" text="Extrema">
      <formula>NOT(ISERROR(SEARCH("Extrema",Q43)))</formula>
    </cfRule>
    <cfRule type="containsText" dxfId="674" priority="490" operator="containsText" text="Alto">
      <formula>NOT(ISERROR(SEARCH("Alto",Q43)))</formula>
    </cfRule>
    <cfRule type="containsText" dxfId="673" priority="491" operator="containsText" text="Bajo">
      <formula>NOT(ISERROR(SEARCH("Bajo",Q43)))</formula>
    </cfRule>
    <cfRule type="containsText" dxfId="672" priority="492" operator="containsText" text="Moderado">
      <formula>NOT(ISERROR(SEARCH("Moderado",Q43)))</formula>
    </cfRule>
  </conditionalFormatting>
  <conditionalFormatting sqref="Q6">
    <cfRule type="containsText" dxfId="671" priority="469" operator="containsText" text="Extrema">
      <formula>NOT(ISERROR(SEARCH("Extrema",Q6)))</formula>
    </cfRule>
    <cfRule type="containsText" dxfId="670" priority="470" operator="containsText" text="Alto">
      <formula>NOT(ISERROR(SEARCH("Alto",Q6)))</formula>
    </cfRule>
    <cfRule type="containsText" dxfId="669" priority="471" operator="containsText" text="Bajo">
      <formula>NOT(ISERROR(SEARCH("Bajo",Q6)))</formula>
    </cfRule>
    <cfRule type="containsText" dxfId="668" priority="472" operator="containsText" text="Moderado">
      <formula>NOT(ISERROR(SEARCH("Moderado",Q6)))</formula>
    </cfRule>
  </conditionalFormatting>
  <conditionalFormatting sqref="Q5">
    <cfRule type="containsText" dxfId="667" priority="465" operator="containsText" text="Extrema">
      <formula>NOT(ISERROR(SEARCH("Extrema",Q5)))</formula>
    </cfRule>
    <cfRule type="containsText" dxfId="666" priority="466" operator="containsText" text="Alto">
      <formula>NOT(ISERROR(SEARCH("Alto",Q5)))</formula>
    </cfRule>
    <cfRule type="containsText" dxfId="665" priority="467" operator="containsText" text="Bajo">
      <formula>NOT(ISERROR(SEARCH("Bajo",Q5)))</formula>
    </cfRule>
    <cfRule type="containsText" dxfId="664" priority="468" operator="containsText" text="Moderado">
      <formula>NOT(ISERROR(SEARCH("Moderado",Q5)))</formula>
    </cfRule>
  </conditionalFormatting>
  <conditionalFormatting sqref="Q47">
    <cfRule type="containsText" dxfId="663" priority="461" operator="containsText" text="Extrema">
      <formula>NOT(ISERROR(SEARCH("Extrema",Q47)))</formula>
    </cfRule>
    <cfRule type="containsText" dxfId="662" priority="462" operator="containsText" text="Alto">
      <formula>NOT(ISERROR(SEARCH("Alto",Q47)))</formula>
    </cfRule>
    <cfRule type="containsText" dxfId="661" priority="463" operator="containsText" text="Bajo">
      <formula>NOT(ISERROR(SEARCH("Bajo",Q47)))</formula>
    </cfRule>
    <cfRule type="containsText" dxfId="660" priority="464" operator="containsText" text="Moderado">
      <formula>NOT(ISERROR(SEARCH("Moderado",Q47)))</formula>
    </cfRule>
  </conditionalFormatting>
  <conditionalFormatting sqref="Q48">
    <cfRule type="containsText" dxfId="659" priority="457" operator="containsText" text="Extrema">
      <formula>NOT(ISERROR(SEARCH("Extrema",Q48)))</formula>
    </cfRule>
    <cfRule type="containsText" dxfId="658" priority="458" operator="containsText" text="Alto">
      <formula>NOT(ISERROR(SEARCH("Alto",Q48)))</formula>
    </cfRule>
    <cfRule type="containsText" dxfId="657" priority="459" operator="containsText" text="Bajo">
      <formula>NOT(ISERROR(SEARCH("Bajo",Q48)))</formula>
    </cfRule>
    <cfRule type="containsText" dxfId="656" priority="460" operator="containsText" text="Moderado">
      <formula>NOT(ISERROR(SEARCH("Moderado",Q48)))</formula>
    </cfRule>
  </conditionalFormatting>
  <conditionalFormatting sqref="Q52">
    <cfRule type="containsText" dxfId="655" priority="453" operator="containsText" text="Extrema">
      <formula>NOT(ISERROR(SEARCH("Extrema",Q52)))</formula>
    </cfRule>
    <cfRule type="containsText" dxfId="654" priority="454" operator="containsText" text="Alto">
      <formula>NOT(ISERROR(SEARCH("Alto",Q52)))</formula>
    </cfRule>
    <cfRule type="containsText" dxfId="653" priority="455" operator="containsText" text="Bajo">
      <formula>NOT(ISERROR(SEARCH("Bajo",Q52)))</formula>
    </cfRule>
    <cfRule type="containsText" dxfId="652" priority="456" operator="containsText" text="Moderado">
      <formula>NOT(ISERROR(SEARCH("Moderado",Q52)))</formula>
    </cfRule>
  </conditionalFormatting>
  <conditionalFormatting sqref="Q53">
    <cfRule type="containsText" dxfId="651" priority="449" operator="containsText" text="Extrema">
      <formula>NOT(ISERROR(SEARCH("Extrema",Q53)))</formula>
    </cfRule>
    <cfRule type="containsText" dxfId="650" priority="450" operator="containsText" text="Alto">
      <formula>NOT(ISERROR(SEARCH("Alto",Q53)))</formula>
    </cfRule>
    <cfRule type="containsText" dxfId="649" priority="451" operator="containsText" text="Bajo">
      <formula>NOT(ISERROR(SEARCH("Bajo",Q53)))</formula>
    </cfRule>
    <cfRule type="containsText" dxfId="648" priority="452" operator="containsText" text="Moderado">
      <formula>NOT(ISERROR(SEARCH("Moderado",Q53)))</formula>
    </cfRule>
  </conditionalFormatting>
  <conditionalFormatting sqref="Q54">
    <cfRule type="containsText" dxfId="647" priority="445" operator="containsText" text="Extrema">
      <formula>NOT(ISERROR(SEARCH("Extrema",Q54)))</formula>
    </cfRule>
    <cfRule type="containsText" dxfId="646" priority="446" operator="containsText" text="Alto">
      <formula>NOT(ISERROR(SEARCH("Alto",Q54)))</formula>
    </cfRule>
    <cfRule type="containsText" dxfId="645" priority="447" operator="containsText" text="Bajo">
      <formula>NOT(ISERROR(SEARCH("Bajo",Q54)))</formula>
    </cfRule>
    <cfRule type="containsText" dxfId="644" priority="448" operator="containsText" text="Moderado">
      <formula>NOT(ISERROR(SEARCH("Moderado",Q54)))</formula>
    </cfRule>
  </conditionalFormatting>
  <conditionalFormatting sqref="Q56">
    <cfRule type="containsText" dxfId="643" priority="441" operator="containsText" text="Extrema">
      <formula>NOT(ISERROR(SEARCH("Extrema",Q56)))</formula>
    </cfRule>
    <cfRule type="containsText" dxfId="642" priority="442" operator="containsText" text="Alto">
      <formula>NOT(ISERROR(SEARCH("Alto",Q56)))</formula>
    </cfRule>
    <cfRule type="containsText" dxfId="641" priority="443" operator="containsText" text="Bajo">
      <formula>NOT(ISERROR(SEARCH("Bajo",Q56)))</formula>
    </cfRule>
    <cfRule type="containsText" dxfId="640" priority="444" operator="containsText" text="Moderado">
      <formula>NOT(ISERROR(SEARCH("Moderado",Q56)))</formula>
    </cfRule>
  </conditionalFormatting>
  <conditionalFormatting sqref="Q55">
    <cfRule type="containsText" dxfId="639" priority="437" operator="containsText" text="Extrema">
      <formula>NOT(ISERROR(SEARCH("Extrema",Q55)))</formula>
    </cfRule>
    <cfRule type="containsText" dxfId="638" priority="438" operator="containsText" text="Alto">
      <formula>NOT(ISERROR(SEARCH("Alto",Q55)))</formula>
    </cfRule>
    <cfRule type="containsText" dxfId="637" priority="439" operator="containsText" text="Bajo">
      <formula>NOT(ISERROR(SEARCH("Bajo",Q55)))</formula>
    </cfRule>
    <cfRule type="containsText" dxfId="636" priority="440" operator="containsText" text="Moderado">
      <formula>NOT(ISERROR(SEARCH("Moderado",Q55)))</formula>
    </cfRule>
  </conditionalFormatting>
  <conditionalFormatting sqref="Q57">
    <cfRule type="containsText" dxfId="635" priority="433" operator="containsText" text="Extrema">
      <formula>NOT(ISERROR(SEARCH("Extrema",Q57)))</formula>
    </cfRule>
    <cfRule type="containsText" dxfId="634" priority="434" operator="containsText" text="Alto">
      <formula>NOT(ISERROR(SEARCH("Alto",Q57)))</formula>
    </cfRule>
    <cfRule type="containsText" dxfId="633" priority="435" operator="containsText" text="Bajo">
      <formula>NOT(ISERROR(SEARCH("Bajo",Q57)))</formula>
    </cfRule>
    <cfRule type="containsText" dxfId="632" priority="436" operator="containsText" text="Moderado">
      <formula>NOT(ISERROR(SEARCH("Moderado",Q57)))</formula>
    </cfRule>
  </conditionalFormatting>
  <conditionalFormatting sqref="Q58">
    <cfRule type="containsText" dxfId="631" priority="429" operator="containsText" text="Extrema">
      <formula>NOT(ISERROR(SEARCH("Extrema",Q58)))</formula>
    </cfRule>
    <cfRule type="containsText" dxfId="630" priority="430" operator="containsText" text="Alto">
      <formula>NOT(ISERROR(SEARCH("Alto",Q58)))</formula>
    </cfRule>
    <cfRule type="containsText" dxfId="629" priority="431" operator="containsText" text="Bajo">
      <formula>NOT(ISERROR(SEARCH("Bajo",Q58)))</formula>
    </cfRule>
    <cfRule type="containsText" dxfId="628" priority="432" operator="containsText" text="Moderado">
      <formula>NOT(ISERROR(SEARCH("Moderado",Q58)))</formula>
    </cfRule>
  </conditionalFormatting>
  <conditionalFormatting sqref="Q59">
    <cfRule type="containsText" dxfId="627" priority="425" operator="containsText" text="Extrema">
      <formula>NOT(ISERROR(SEARCH("Extrema",Q59)))</formula>
    </cfRule>
    <cfRule type="containsText" dxfId="626" priority="426" operator="containsText" text="Alto">
      <formula>NOT(ISERROR(SEARCH("Alto",Q59)))</formula>
    </cfRule>
    <cfRule type="containsText" dxfId="625" priority="427" operator="containsText" text="Bajo">
      <formula>NOT(ISERROR(SEARCH("Bajo",Q59)))</formula>
    </cfRule>
    <cfRule type="containsText" dxfId="624" priority="428" operator="containsText" text="Moderado">
      <formula>NOT(ISERROR(SEARCH("Moderado",Q59)))</formula>
    </cfRule>
  </conditionalFormatting>
  <conditionalFormatting sqref="Q60">
    <cfRule type="containsText" dxfId="623" priority="421" operator="containsText" text="Extrema">
      <formula>NOT(ISERROR(SEARCH("Extrema",Q60)))</formula>
    </cfRule>
    <cfRule type="containsText" dxfId="622" priority="422" operator="containsText" text="Alto">
      <formula>NOT(ISERROR(SEARCH("Alto",Q60)))</formula>
    </cfRule>
    <cfRule type="containsText" dxfId="621" priority="423" operator="containsText" text="Bajo">
      <formula>NOT(ISERROR(SEARCH("Bajo",Q60)))</formula>
    </cfRule>
    <cfRule type="containsText" dxfId="620" priority="424" operator="containsText" text="Moderado">
      <formula>NOT(ISERROR(SEARCH("Moderado",Q60)))</formula>
    </cfRule>
  </conditionalFormatting>
  <conditionalFormatting sqref="Q63">
    <cfRule type="containsText" dxfId="619" priority="417" operator="containsText" text="Extrema">
      <formula>NOT(ISERROR(SEARCH("Extrema",Q63)))</formula>
    </cfRule>
    <cfRule type="containsText" dxfId="618" priority="418" operator="containsText" text="Alto">
      <formula>NOT(ISERROR(SEARCH("Alto",Q63)))</formula>
    </cfRule>
    <cfRule type="containsText" dxfId="617" priority="419" operator="containsText" text="Bajo">
      <formula>NOT(ISERROR(SEARCH("Bajo",Q63)))</formula>
    </cfRule>
    <cfRule type="containsText" dxfId="616" priority="420" operator="containsText" text="Moderado">
      <formula>NOT(ISERROR(SEARCH("Moderado",Q63)))</formula>
    </cfRule>
  </conditionalFormatting>
  <conditionalFormatting sqref="Q64">
    <cfRule type="containsText" dxfId="615" priority="413" operator="containsText" text="Extrema">
      <formula>NOT(ISERROR(SEARCH("Extrema",Q64)))</formula>
    </cfRule>
    <cfRule type="containsText" dxfId="614" priority="414" operator="containsText" text="Alto">
      <formula>NOT(ISERROR(SEARCH("Alto",Q64)))</formula>
    </cfRule>
    <cfRule type="containsText" dxfId="613" priority="415" operator="containsText" text="Bajo">
      <formula>NOT(ISERROR(SEARCH("Bajo",Q64)))</formula>
    </cfRule>
    <cfRule type="containsText" dxfId="612" priority="416" operator="containsText" text="Moderado">
      <formula>NOT(ISERROR(SEARCH("Moderado",Q64)))</formula>
    </cfRule>
  </conditionalFormatting>
  <conditionalFormatting sqref="Q65">
    <cfRule type="containsText" dxfId="611" priority="409" operator="containsText" text="Extrema">
      <formula>NOT(ISERROR(SEARCH("Extrema",Q65)))</formula>
    </cfRule>
    <cfRule type="containsText" dxfId="610" priority="410" operator="containsText" text="Alto">
      <formula>NOT(ISERROR(SEARCH("Alto",Q65)))</formula>
    </cfRule>
    <cfRule type="containsText" dxfId="609" priority="411" operator="containsText" text="Bajo">
      <formula>NOT(ISERROR(SEARCH("Bajo",Q65)))</formula>
    </cfRule>
    <cfRule type="containsText" dxfId="608" priority="412" operator="containsText" text="Moderado">
      <formula>NOT(ISERROR(SEARCH("Moderado",Q65)))</formula>
    </cfRule>
  </conditionalFormatting>
  <conditionalFormatting sqref="Q66">
    <cfRule type="containsText" dxfId="607" priority="405" operator="containsText" text="Extrema">
      <formula>NOT(ISERROR(SEARCH("Extrema",Q66)))</formula>
    </cfRule>
    <cfRule type="containsText" dxfId="606" priority="406" operator="containsText" text="Alto">
      <formula>NOT(ISERROR(SEARCH("Alto",Q66)))</formula>
    </cfRule>
    <cfRule type="containsText" dxfId="605" priority="407" operator="containsText" text="Bajo">
      <formula>NOT(ISERROR(SEARCH("Bajo",Q66)))</formula>
    </cfRule>
    <cfRule type="containsText" dxfId="604" priority="408" operator="containsText" text="Moderado">
      <formula>NOT(ISERROR(SEARCH("Moderado",Q66)))</formula>
    </cfRule>
  </conditionalFormatting>
  <conditionalFormatting sqref="Q79">
    <cfRule type="containsText" dxfId="603" priority="305" operator="containsText" text="Extrema">
      <formula>NOT(ISERROR(SEARCH("Extrema",Q79)))</formula>
    </cfRule>
    <cfRule type="containsText" dxfId="602" priority="306" operator="containsText" text="Alto">
      <formula>NOT(ISERROR(SEARCH("Alto",Q79)))</formula>
    </cfRule>
    <cfRule type="containsText" dxfId="601" priority="307" operator="containsText" text="Bajo">
      <formula>NOT(ISERROR(SEARCH("Bajo",Q79)))</formula>
    </cfRule>
    <cfRule type="containsText" dxfId="600" priority="308" operator="containsText" text="Moderado">
      <formula>NOT(ISERROR(SEARCH("Moderado",Q79)))</formula>
    </cfRule>
  </conditionalFormatting>
  <conditionalFormatting sqref="Q80">
    <cfRule type="containsText" dxfId="599" priority="301" operator="containsText" text="Extrema">
      <formula>NOT(ISERROR(SEARCH("Extrema",Q80)))</formula>
    </cfRule>
    <cfRule type="containsText" dxfId="598" priority="302" operator="containsText" text="Alto">
      <formula>NOT(ISERROR(SEARCH("Alto",Q80)))</formula>
    </cfRule>
    <cfRule type="containsText" dxfId="597" priority="303" operator="containsText" text="Bajo">
      <formula>NOT(ISERROR(SEARCH("Bajo",Q80)))</formula>
    </cfRule>
    <cfRule type="containsText" dxfId="596" priority="304" operator="containsText" text="Moderado">
      <formula>NOT(ISERROR(SEARCH("Moderado",Q80)))</formula>
    </cfRule>
  </conditionalFormatting>
  <conditionalFormatting sqref="Q81">
    <cfRule type="containsText" dxfId="595" priority="297" operator="containsText" text="Extrema">
      <formula>NOT(ISERROR(SEARCH("Extrema",Q81)))</formula>
    </cfRule>
    <cfRule type="containsText" dxfId="594" priority="298" operator="containsText" text="Alto">
      <formula>NOT(ISERROR(SEARCH("Alto",Q81)))</formula>
    </cfRule>
    <cfRule type="containsText" dxfId="593" priority="299" operator="containsText" text="Bajo">
      <formula>NOT(ISERROR(SEARCH("Bajo",Q81)))</formula>
    </cfRule>
    <cfRule type="containsText" dxfId="592" priority="300" operator="containsText" text="Moderado">
      <formula>NOT(ISERROR(SEARCH("Moderado",Q81)))</formula>
    </cfRule>
  </conditionalFormatting>
  <conditionalFormatting sqref="Q82">
    <cfRule type="containsText" dxfId="591" priority="293" operator="containsText" text="Extrema">
      <formula>NOT(ISERROR(SEARCH("Extrema",Q82)))</formula>
    </cfRule>
    <cfRule type="containsText" dxfId="590" priority="294" operator="containsText" text="Alto">
      <formula>NOT(ISERROR(SEARCH("Alto",Q82)))</formula>
    </cfRule>
    <cfRule type="containsText" dxfId="589" priority="295" operator="containsText" text="Bajo">
      <formula>NOT(ISERROR(SEARCH("Bajo",Q82)))</formula>
    </cfRule>
    <cfRule type="containsText" dxfId="588" priority="296" operator="containsText" text="Moderado">
      <formula>NOT(ISERROR(SEARCH("Moderado",Q82)))</formula>
    </cfRule>
  </conditionalFormatting>
  <conditionalFormatting sqref="Q68">
    <cfRule type="containsText" dxfId="587" priority="381" operator="containsText" text="Extrema">
      <formula>NOT(ISERROR(SEARCH("Extrema",Q68)))</formula>
    </cfRule>
    <cfRule type="containsText" dxfId="586" priority="382" operator="containsText" text="Alto">
      <formula>NOT(ISERROR(SEARCH("Alto",Q68)))</formula>
    </cfRule>
    <cfRule type="containsText" dxfId="585" priority="383" operator="containsText" text="Bajo">
      <formula>NOT(ISERROR(SEARCH("Bajo",Q68)))</formula>
    </cfRule>
    <cfRule type="containsText" dxfId="584" priority="384" operator="containsText" text="Moderado">
      <formula>NOT(ISERROR(SEARCH("Moderado",Q68)))</formula>
    </cfRule>
  </conditionalFormatting>
  <conditionalFormatting sqref="Q69">
    <cfRule type="containsText" dxfId="583" priority="377" operator="containsText" text="Extrema">
      <formula>NOT(ISERROR(SEARCH("Extrema",Q69)))</formula>
    </cfRule>
    <cfRule type="containsText" dxfId="582" priority="378" operator="containsText" text="Alto">
      <formula>NOT(ISERROR(SEARCH("Alto",Q69)))</formula>
    </cfRule>
    <cfRule type="containsText" dxfId="581" priority="379" operator="containsText" text="Bajo">
      <formula>NOT(ISERROR(SEARCH("Bajo",Q69)))</formula>
    </cfRule>
    <cfRule type="containsText" dxfId="580" priority="380" operator="containsText" text="Moderado">
      <formula>NOT(ISERROR(SEARCH("Moderado",Q69)))</formula>
    </cfRule>
  </conditionalFormatting>
  <conditionalFormatting sqref="Q70">
    <cfRule type="containsText" dxfId="579" priority="373" operator="containsText" text="Extrema">
      <formula>NOT(ISERROR(SEARCH("Extrema",Q70)))</formula>
    </cfRule>
    <cfRule type="containsText" dxfId="578" priority="374" operator="containsText" text="Alto">
      <formula>NOT(ISERROR(SEARCH("Alto",Q70)))</formula>
    </cfRule>
    <cfRule type="containsText" dxfId="577" priority="375" operator="containsText" text="Bajo">
      <formula>NOT(ISERROR(SEARCH("Bajo",Q70)))</formula>
    </cfRule>
    <cfRule type="containsText" dxfId="576" priority="376" operator="containsText" text="Moderado">
      <formula>NOT(ISERROR(SEARCH("Moderado",Q70)))</formula>
    </cfRule>
  </conditionalFormatting>
  <conditionalFormatting sqref="Q71">
    <cfRule type="containsText" dxfId="575" priority="369" operator="containsText" text="Extrema">
      <formula>NOT(ISERROR(SEARCH("Extrema",Q71)))</formula>
    </cfRule>
    <cfRule type="containsText" dxfId="574" priority="370" operator="containsText" text="Alto">
      <formula>NOT(ISERROR(SEARCH("Alto",Q71)))</formula>
    </cfRule>
    <cfRule type="containsText" dxfId="573" priority="371" operator="containsText" text="Bajo">
      <formula>NOT(ISERROR(SEARCH("Bajo",Q71)))</formula>
    </cfRule>
    <cfRule type="containsText" dxfId="572" priority="372" operator="containsText" text="Moderado">
      <formula>NOT(ISERROR(SEARCH("Moderado",Q71)))</formula>
    </cfRule>
  </conditionalFormatting>
  <conditionalFormatting sqref="Q76">
    <cfRule type="containsText" dxfId="571" priority="317" operator="containsText" text="Extrema">
      <formula>NOT(ISERROR(SEARCH("Extrema",Q76)))</formula>
    </cfRule>
    <cfRule type="containsText" dxfId="570" priority="318" operator="containsText" text="Alto">
      <formula>NOT(ISERROR(SEARCH("Alto",Q76)))</formula>
    </cfRule>
    <cfRule type="containsText" dxfId="569" priority="319" operator="containsText" text="Bajo">
      <formula>NOT(ISERROR(SEARCH("Bajo",Q76)))</formula>
    </cfRule>
    <cfRule type="containsText" dxfId="568" priority="320" operator="containsText" text="Moderado">
      <formula>NOT(ISERROR(SEARCH("Moderado",Q76)))</formula>
    </cfRule>
  </conditionalFormatting>
  <conditionalFormatting sqref="Q75">
    <cfRule type="containsText" dxfId="567" priority="345" operator="containsText" text="Extrema">
      <formula>NOT(ISERROR(SEARCH("Extrema",Q75)))</formula>
    </cfRule>
    <cfRule type="containsText" dxfId="566" priority="346" operator="containsText" text="Alto">
      <formula>NOT(ISERROR(SEARCH("Alto",Q75)))</formula>
    </cfRule>
    <cfRule type="containsText" dxfId="565" priority="347" operator="containsText" text="Bajo">
      <formula>NOT(ISERROR(SEARCH("Bajo",Q75)))</formula>
    </cfRule>
    <cfRule type="containsText" dxfId="564" priority="348" operator="containsText" text="Moderado">
      <formula>NOT(ISERROR(SEARCH("Moderado",Q75)))</formula>
    </cfRule>
  </conditionalFormatting>
  <conditionalFormatting sqref="Q77">
    <cfRule type="containsText" dxfId="563" priority="313" operator="containsText" text="Extrema">
      <formula>NOT(ISERROR(SEARCH("Extrema",Q77)))</formula>
    </cfRule>
    <cfRule type="containsText" dxfId="562" priority="314" operator="containsText" text="Alto">
      <formula>NOT(ISERROR(SEARCH("Alto",Q77)))</formula>
    </cfRule>
    <cfRule type="containsText" dxfId="561" priority="315" operator="containsText" text="Bajo">
      <formula>NOT(ISERROR(SEARCH("Bajo",Q77)))</formula>
    </cfRule>
    <cfRule type="containsText" dxfId="560" priority="316" operator="containsText" text="Moderado">
      <formula>NOT(ISERROR(SEARCH("Moderado",Q77)))</formula>
    </cfRule>
  </conditionalFormatting>
  <conditionalFormatting sqref="Q72">
    <cfRule type="containsText" dxfId="559" priority="329" operator="containsText" text="Extrema">
      <formula>NOT(ISERROR(SEARCH("Extrema",Q72)))</formula>
    </cfRule>
    <cfRule type="containsText" dxfId="558" priority="330" operator="containsText" text="Alto">
      <formula>NOT(ISERROR(SEARCH("Alto",Q72)))</formula>
    </cfRule>
    <cfRule type="containsText" dxfId="557" priority="331" operator="containsText" text="Bajo">
      <formula>NOT(ISERROR(SEARCH("Bajo",Q72)))</formula>
    </cfRule>
    <cfRule type="containsText" dxfId="556" priority="332" operator="containsText" text="Moderado">
      <formula>NOT(ISERROR(SEARCH("Moderado",Q72)))</formula>
    </cfRule>
  </conditionalFormatting>
  <conditionalFormatting sqref="Q73">
    <cfRule type="containsText" dxfId="555" priority="325" operator="containsText" text="Extrema">
      <formula>NOT(ISERROR(SEARCH("Extrema",Q73)))</formula>
    </cfRule>
    <cfRule type="containsText" dxfId="554" priority="326" operator="containsText" text="Alto">
      <formula>NOT(ISERROR(SEARCH("Alto",Q73)))</formula>
    </cfRule>
    <cfRule type="containsText" dxfId="553" priority="327" operator="containsText" text="Bajo">
      <formula>NOT(ISERROR(SEARCH("Bajo",Q73)))</formula>
    </cfRule>
    <cfRule type="containsText" dxfId="552" priority="328" operator="containsText" text="Moderado">
      <formula>NOT(ISERROR(SEARCH("Moderado",Q73)))</formula>
    </cfRule>
  </conditionalFormatting>
  <conditionalFormatting sqref="Q74">
    <cfRule type="containsText" dxfId="551" priority="321" operator="containsText" text="Extrema">
      <formula>NOT(ISERROR(SEARCH("Extrema",Q74)))</formula>
    </cfRule>
    <cfRule type="containsText" dxfId="550" priority="322" operator="containsText" text="Alto">
      <formula>NOT(ISERROR(SEARCH("Alto",Q74)))</formula>
    </cfRule>
    <cfRule type="containsText" dxfId="549" priority="323" operator="containsText" text="Bajo">
      <formula>NOT(ISERROR(SEARCH("Bajo",Q74)))</formula>
    </cfRule>
    <cfRule type="containsText" dxfId="548" priority="324" operator="containsText" text="Moderado">
      <formula>NOT(ISERROR(SEARCH("Moderado",Q74)))</formula>
    </cfRule>
  </conditionalFormatting>
  <conditionalFormatting sqref="Q78">
    <cfRule type="containsText" dxfId="547" priority="309" operator="containsText" text="Extrema">
      <formula>NOT(ISERROR(SEARCH("Extrema",Q78)))</formula>
    </cfRule>
    <cfRule type="containsText" dxfId="546" priority="310" operator="containsText" text="Alto">
      <formula>NOT(ISERROR(SEARCH("Alto",Q78)))</formula>
    </cfRule>
    <cfRule type="containsText" dxfId="545" priority="311" operator="containsText" text="Bajo">
      <formula>NOT(ISERROR(SEARCH("Bajo",Q78)))</formula>
    </cfRule>
    <cfRule type="containsText" dxfId="544" priority="312" operator="containsText" text="Moderado">
      <formula>NOT(ISERROR(SEARCH("Moderado",Q78)))</formula>
    </cfRule>
  </conditionalFormatting>
  <conditionalFormatting sqref="J85">
    <cfRule type="containsText" dxfId="543" priority="289" operator="containsText" text="Zona extrema">
      <formula>NOT(ISERROR(SEARCH("Zona extrema",J85)))</formula>
    </cfRule>
    <cfRule type="containsText" dxfId="542" priority="290" operator="containsText" text="Alto">
      <formula>NOT(ISERROR(SEARCH("Alto",J85)))</formula>
    </cfRule>
    <cfRule type="containsText" dxfId="541" priority="291" operator="containsText" text="Baja">
      <formula>NOT(ISERROR(SEARCH("Baja",J85)))</formula>
    </cfRule>
    <cfRule type="containsText" dxfId="540" priority="292" operator="containsText" text="Moderado">
      <formula>NOT(ISERROR(SEARCH("Moderado",J85)))</formula>
    </cfRule>
  </conditionalFormatting>
  <conditionalFormatting sqref="J86">
    <cfRule type="containsText" dxfId="539" priority="285" operator="containsText" text="Extrema">
      <formula>NOT(ISERROR(SEARCH("Extrema",J86)))</formula>
    </cfRule>
    <cfRule type="containsText" dxfId="538" priority="286" operator="containsText" text="Alto">
      <formula>NOT(ISERROR(SEARCH("Alto",J86)))</formula>
    </cfRule>
    <cfRule type="containsText" dxfId="537" priority="287" operator="containsText" text="Bajo">
      <formula>NOT(ISERROR(SEARCH("Bajo",J86)))</formula>
    </cfRule>
    <cfRule type="containsText" dxfId="536" priority="288" operator="containsText" text="Moderado">
      <formula>NOT(ISERROR(SEARCH("Moderado",J86)))</formula>
    </cfRule>
  </conditionalFormatting>
  <conditionalFormatting sqref="J87">
    <cfRule type="containsText" dxfId="535" priority="281" operator="containsText" text="Extrema">
      <formula>NOT(ISERROR(SEARCH("Extrema",J87)))</formula>
    </cfRule>
    <cfRule type="containsText" dxfId="534" priority="282" operator="containsText" text="Alta">
      <formula>NOT(ISERROR(SEARCH("Alta",J87)))</formula>
    </cfRule>
    <cfRule type="containsText" dxfId="533" priority="283" operator="containsText" text="Bajo">
      <formula>NOT(ISERROR(SEARCH("Bajo",J87)))</formula>
    </cfRule>
    <cfRule type="containsText" dxfId="532" priority="284" operator="containsText" text="Moderado">
      <formula>NOT(ISERROR(SEARCH("Moderado",J87)))</formula>
    </cfRule>
  </conditionalFormatting>
  <conditionalFormatting sqref="J88:J96">
    <cfRule type="containsText" dxfId="531" priority="277" operator="containsText" text="Extrema">
      <formula>NOT(ISERROR(SEARCH("Extrema",J88)))</formula>
    </cfRule>
    <cfRule type="containsText" dxfId="530" priority="278" operator="containsText" text="Alto">
      <formula>NOT(ISERROR(SEARCH("Alto",J88)))</formula>
    </cfRule>
    <cfRule type="containsText" dxfId="529" priority="279" operator="containsText" text="Bajo">
      <formula>NOT(ISERROR(SEARCH("Bajo",J88)))</formula>
    </cfRule>
    <cfRule type="containsText" dxfId="528" priority="280" operator="containsText" text="Moderado">
      <formula>NOT(ISERROR(SEARCH("Moderado",J88)))</formula>
    </cfRule>
  </conditionalFormatting>
  <conditionalFormatting sqref="H8 H27:H30 H37 H11:H12 H14:H22">
    <cfRule type="containsText" dxfId="527" priority="273" operator="containsText" text="Extrema">
      <formula>NOT(ISERROR(SEARCH("Extrema",H8)))</formula>
    </cfRule>
    <cfRule type="containsText" dxfId="526" priority="274" operator="containsText" text="Alto">
      <formula>NOT(ISERROR(SEARCH("Alto",H8)))</formula>
    </cfRule>
    <cfRule type="containsText" dxfId="525" priority="275" operator="containsText" text="Bajo">
      <formula>NOT(ISERROR(SEARCH("Bajo",H8)))</formula>
    </cfRule>
    <cfRule type="containsText" dxfId="524" priority="276" operator="containsText" text="Moderado">
      <formula>NOT(ISERROR(SEARCH("Moderado",H8)))</formula>
    </cfRule>
  </conditionalFormatting>
  <conditionalFormatting sqref="H9">
    <cfRule type="containsText" dxfId="523" priority="269" operator="containsText" text="Extrema">
      <formula>NOT(ISERROR(SEARCH("Extrema",H9)))</formula>
    </cfRule>
    <cfRule type="containsText" dxfId="522" priority="270" operator="containsText" text="Alto">
      <formula>NOT(ISERROR(SEARCH("Alto",H9)))</formula>
    </cfRule>
    <cfRule type="containsText" dxfId="521" priority="271" operator="containsText" text="Bajo">
      <formula>NOT(ISERROR(SEARCH("Bajo",H9)))</formula>
    </cfRule>
    <cfRule type="containsText" dxfId="520" priority="272" operator="containsText" text="Moderado">
      <formula>NOT(ISERROR(SEARCH("Moderado",H9)))</formula>
    </cfRule>
  </conditionalFormatting>
  <conditionalFormatting sqref="H10">
    <cfRule type="containsText" dxfId="519" priority="265" operator="containsText" text="Extrema">
      <formula>NOT(ISERROR(SEARCH("Extrema",H10)))</formula>
    </cfRule>
    <cfRule type="containsText" dxfId="518" priority="266" operator="containsText" text="Alto">
      <formula>NOT(ISERROR(SEARCH("Alto",H10)))</formula>
    </cfRule>
    <cfRule type="containsText" dxfId="517" priority="267" operator="containsText" text="Bajo">
      <formula>NOT(ISERROR(SEARCH("Bajo",H10)))</formula>
    </cfRule>
    <cfRule type="containsText" dxfId="516" priority="268" operator="containsText" text="Moderado">
      <formula>NOT(ISERROR(SEARCH("Moderado",H10)))</formula>
    </cfRule>
  </conditionalFormatting>
  <conditionalFormatting sqref="H26">
    <cfRule type="containsText" dxfId="515" priority="249" operator="containsText" text="Extrema">
      <formula>NOT(ISERROR(SEARCH("Extrema",H26)))</formula>
    </cfRule>
    <cfRule type="containsText" dxfId="514" priority="250" operator="containsText" text="Alto">
      <formula>NOT(ISERROR(SEARCH("Alto",H26)))</formula>
    </cfRule>
    <cfRule type="containsText" dxfId="513" priority="251" operator="containsText" text="Bajo">
      <formula>NOT(ISERROR(SEARCH("Bajo",H26)))</formula>
    </cfRule>
    <cfRule type="containsText" dxfId="512" priority="252" operator="containsText" text="Moderado">
      <formula>NOT(ISERROR(SEARCH("Moderado",H26)))</formula>
    </cfRule>
  </conditionalFormatting>
  <conditionalFormatting sqref="H31">
    <cfRule type="containsText" dxfId="511" priority="245" operator="containsText" text="Extrema">
      <formula>NOT(ISERROR(SEARCH("Extrema",H31)))</formula>
    </cfRule>
    <cfRule type="containsText" dxfId="510" priority="246" operator="containsText" text="Alto">
      <formula>NOT(ISERROR(SEARCH("Alto",H31)))</formula>
    </cfRule>
    <cfRule type="containsText" dxfId="509" priority="247" operator="containsText" text="Bajo">
      <formula>NOT(ISERROR(SEARCH("Bajo",H31)))</formula>
    </cfRule>
    <cfRule type="containsText" dxfId="508" priority="248" operator="containsText" text="Moderado">
      <formula>NOT(ISERROR(SEARCH("Moderado",H31)))</formula>
    </cfRule>
  </conditionalFormatting>
  <conditionalFormatting sqref="H32">
    <cfRule type="containsText" dxfId="507" priority="241" operator="containsText" text="Extrema">
      <formula>NOT(ISERROR(SEARCH("Extrema",H32)))</formula>
    </cfRule>
    <cfRule type="containsText" dxfId="506" priority="242" operator="containsText" text="Alto">
      <formula>NOT(ISERROR(SEARCH("Alto",H32)))</formula>
    </cfRule>
    <cfRule type="containsText" dxfId="505" priority="243" operator="containsText" text="Bajo">
      <formula>NOT(ISERROR(SEARCH("Bajo",H32)))</formula>
    </cfRule>
    <cfRule type="containsText" dxfId="504" priority="244" operator="containsText" text="Moderado">
      <formula>NOT(ISERROR(SEARCH("Moderado",H32)))</formula>
    </cfRule>
  </conditionalFormatting>
  <conditionalFormatting sqref="H33 H35">
    <cfRule type="containsText" dxfId="503" priority="237" operator="containsText" text="Extrema">
      <formula>NOT(ISERROR(SEARCH("Extrema",H33)))</formula>
    </cfRule>
    <cfRule type="containsText" dxfId="502" priority="238" operator="containsText" text="Alto">
      <formula>NOT(ISERROR(SEARCH("Alto",H33)))</formula>
    </cfRule>
    <cfRule type="containsText" dxfId="501" priority="239" operator="containsText" text="Bajo">
      <formula>NOT(ISERROR(SEARCH("Bajo",H33)))</formula>
    </cfRule>
    <cfRule type="containsText" dxfId="500" priority="240" operator="containsText" text="Moderado">
      <formula>NOT(ISERROR(SEARCH("Moderado",H33)))</formula>
    </cfRule>
  </conditionalFormatting>
  <conditionalFormatting sqref="H38">
    <cfRule type="containsText" dxfId="499" priority="225" operator="containsText" text="Extrema">
      <formula>NOT(ISERROR(SEARCH("Extrema",H38)))</formula>
    </cfRule>
    <cfRule type="containsText" dxfId="498" priority="226" operator="containsText" text="Alto">
      <formula>NOT(ISERROR(SEARCH("Alto",H38)))</formula>
    </cfRule>
    <cfRule type="containsText" dxfId="497" priority="227" operator="containsText" text="Bajo">
      <formula>NOT(ISERROR(SEARCH("Bajo",H38)))</formula>
    </cfRule>
    <cfRule type="containsText" dxfId="496" priority="228" operator="containsText" text="Moderado">
      <formula>NOT(ISERROR(SEARCH("Moderado",H38)))</formula>
    </cfRule>
  </conditionalFormatting>
  <conditionalFormatting sqref="H36">
    <cfRule type="containsText" dxfId="495" priority="221" operator="containsText" text="Extrema">
      <formula>NOT(ISERROR(SEARCH("Extrema",H36)))</formula>
    </cfRule>
    <cfRule type="containsText" dxfId="494" priority="222" operator="containsText" text="Alto">
      <formula>NOT(ISERROR(SEARCH("Alto",H36)))</formula>
    </cfRule>
    <cfRule type="containsText" dxfId="493" priority="223" operator="containsText" text="Bajo">
      <formula>NOT(ISERROR(SEARCH("Bajo",H36)))</formula>
    </cfRule>
    <cfRule type="containsText" dxfId="492" priority="224" operator="containsText" text="Moderado">
      <formula>NOT(ISERROR(SEARCH("Moderado",H36)))</formula>
    </cfRule>
  </conditionalFormatting>
  <conditionalFormatting sqref="H42">
    <cfRule type="containsText" dxfId="491" priority="217" operator="containsText" text="Extrema">
      <formula>NOT(ISERROR(SEARCH("Extrema",H42)))</formula>
    </cfRule>
    <cfRule type="containsText" dxfId="490" priority="218" operator="containsText" text="Alto">
      <formula>NOT(ISERROR(SEARCH("Alto",H42)))</formula>
    </cfRule>
    <cfRule type="containsText" dxfId="489" priority="219" operator="containsText" text="Bajo">
      <formula>NOT(ISERROR(SEARCH("Bajo",H42)))</formula>
    </cfRule>
    <cfRule type="containsText" dxfId="488" priority="220" operator="containsText" text="Moderado">
      <formula>NOT(ISERROR(SEARCH("Moderado",H42)))</formula>
    </cfRule>
  </conditionalFormatting>
  <conditionalFormatting sqref="H44">
    <cfRule type="containsText" dxfId="487" priority="213" operator="containsText" text="Extrema">
      <formula>NOT(ISERROR(SEARCH("Extrema",H44)))</formula>
    </cfRule>
    <cfRule type="containsText" dxfId="486" priority="214" operator="containsText" text="Alto">
      <formula>NOT(ISERROR(SEARCH("Alto",H44)))</formula>
    </cfRule>
    <cfRule type="containsText" dxfId="485" priority="215" operator="containsText" text="Bajo">
      <formula>NOT(ISERROR(SEARCH("Bajo",H44)))</formula>
    </cfRule>
    <cfRule type="containsText" dxfId="484" priority="216" operator="containsText" text="Moderado">
      <formula>NOT(ISERROR(SEARCH("Moderado",H44)))</formula>
    </cfRule>
  </conditionalFormatting>
  <conditionalFormatting sqref="H49">
    <cfRule type="containsText" dxfId="483" priority="189" operator="containsText" text="Extrema">
      <formula>NOT(ISERROR(SEARCH("Extrema",H49)))</formula>
    </cfRule>
    <cfRule type="containsText" dxfId="482" priority="190" operator="containsText" text="Alto">
      <formula>NOT(ISERROR(SEARCH("Alto",H49)))</formula>
    </cfRule>
    <cfRule type="containsText" dxfId="481" priority="191" operator="containsText" text="Bajo">
      <formula>NOT(ISERROR(SEARCH("Bajo",H49)))</formula>
    </cfRule>
    <cfRule type="containsText" dxfId="480" priority="192" operator="containsText" text="Moderado">
      <formula>NOT(ISERROR(SEARCH("Moderado",H49)))</formula>
    </cfRule>
  </conditionalFormatting>
  <conditionalFormatting sqref="H41">
    <cfRule type="containsText" dxfId="479" priority="201" operator="containsText" text="Extrema">
      <formula>NOT(ISERROR(SEARCH("Extrema",H41)))</formula>
    </cfRule>
    <cfRule type="containsText" dxfId="478" priority="202" operator="containsText" text="Alto">
      <formula>NOT(ISERROR(SEARCH("Alto",H41)))</formula>
    </cfRule>
    <cfRule type="containsText" dxfId="477" priority="203" operator="containsText" text="Bajo">
      <formula>NOT(ISERROR(SEARCH("Bajo",H41)))</formula>
    </cfRule>
    <cfRule type="containsText" dxfId="476" priority="204" operator="containsText" text="Moderado">
      <formula>NOT(ISERROR(SEARCH("Moderado",H41)))</formula>
    </cfRule>
  </conditionalFormatting>
  <conditionalFormatting sqref="H39">
    <cfRule type="containsText" dxfId="475" priority="209" operator="containsText" text="Extrema">
      <formula>NOT(ISERROR(SEARCH("Extrema",H39)))</formula>
    </cfRule>
    <cfRule type="containsText" dxfId="474" priority="210" operator="containsText" text="Alto">
      <formula>NOT(ISERROR(SEARCH("Alto",H39)))</formula>
    </cfRule>
    <cfRule type="containsText" dxfId="473" priority="211" operator="containsText" text="Bajo">
      <formula>NOT(ISERROR(SEARCH("Bajo",H39)))</formula>
    </cfRule>
    <cfRule type="containsText" dxfId="472" priority="212" operator="containsText" text="Moderado">
      <formula>NOT(ISERROR(SEARCH("Moderado",H39)))</formula>
    </cfRule>
  </conditionalFormatting>
  <conditionalFormatting sqref="H40">
    <cfRule type="containsText" dxfId="471" priority="205" operator="containsText" text="Extrema">
      <formula>NOT(ISERROR(SEARCH("Extrema",H40)))</formula>
    </cfRule>
    <cfRule type="containsText" dxfId="470" priority="206" operator="containsText" text="Alto">
      <formula>NOT(ISERROR(SEARCH("Alto",H40)))</formula>
    </cfRule>
    <cfRule type="containsText" dxfId="469" priority="207" operator="containsText" text="Bajo">
      <formula>NOT(ISERROR(SEARCH("Bajo",H40)))</formula>
    </cfRule>
    <cfRule type="containsText" dxfId="468" priority="208" operator="containsText" text="Moderado">
      <formula>NOT(ISERROR(SEARCH("Moderado",H40)))</formula>
    </cfRule>
  </conditionalFormatting>
  <conditionalFormatting sqref="H50">
    <cfRule type="containsText" dxfId="467" priority="185" operator="containsText" text="Extrema">
      <formula>NOT(ISERROR(SEARCH("Extrema",H50)))</formula>
    </cfRule>
    <cfRule type="containsText" dxfId="466" priority="186" operator="containsText" text="Alto">
      <formula>NOT(ISERROR(SEARCH("Alto",H50)))</formula>
    </cfRule>
    <cfRule type="containsText" dxfId="465" priority="187" operator="containsText" text="Bajo">
      <formula>NOT(ISERROR(SEARCH("Bajo",H50)))</formula>
    </cfRule>
    <cfRule type="containsText" dxfId="464" priority="188" operator="containsText" text="Moderado">
      <formula>NOT(ISERROR(SEARCH("Moderado",H50)))</formula>
    </cfRule>
  </conditionalFormatting>
  <conditionalFormatting sqref="H45:H46">
    <cfRule type="containsText" dxfId="463" priority="197" operator="containsText" text="Extrema">
      <formula>NOT(ISERROR(SEARCH("Extrema",H45)))</formula>
    </cfRule>
    <cfRule type="containsText" dxfId="462" priority="198" operator="containsText" text="Alto">
      <formula>NOT(ISERROR(SEARCH("Alto",H45)))</formula>
    </cfRule>
    <cfRule type="containsText" dxfId="461" priority="199" operator="containsText" text="Bajo">
      <formula>NOT(ISERROR(SEARCH("Bajo",H45)))</formula>
    </cfRule>
    <cfRule type="containsText" dxfId="460" priority="200" operator="containsText" text="Moderado">
      <formula>NOT(ISERROR(SEARCH("Moderado",H45)))</formula>
    </cfRule>
  </conditionalFormatting>
  <conditionalFormatting sqref="H43">
    <cfRule type="containsText" dxfId="459" priority="193" operator="containsText" text="Extrema">
      <formula>NOT(ISERROR(SEARCH("Extrema",H43)))</formula>
    </cfRule>
    <cfRule type="containsText" dxfId="458" priority="194" operator="containsText" text="Alto">
      <formula>NOT(ISERROR(SEARCH("Alto",H43)))</formula>
    </cfRule>
    <cfRule type="containsText" dxfId="457" priority="195" operator="containsText" text="Bajo">
      <formula>NOT(ISERROR(SEARCH("Bajo",H43)))</formula>
    </cfRule>
    <cfRule type="containsText" dxfId="456" priority="196" operator="containsText" text="Moderado">
      <formula>NOT(ISERROR(SEARCH("Moderado",H43)))</formula>
    </cfRule>
  </conditionalFormatting>
  <conditionalFormatting sqref="H47">
    <cfRule type="containsText" dxfId="455" priority="173" operator="containsText" text="Extrema">
      <formula>NOT(ISERROR(SEARCH("Extrema",H47)))</formula>
    </cfRule>
    <cfRule type="containsText" dxfId="454" priority="174" operator="containsText" text="Alto">
      <formula>NOT(ISERROR(SEARCH("Alto",H47)))</formula>
    </cfRule>
    <cfRule type="containsText" dxfId="453" priority="175" operator="containsText" text="Bajo">
      <formula>NOT(ISERROR(SEARCH("Bajo",H47)))</formula>
    </cfRule>
    <cfRule type="containsText" dxfId="452" priority="176" operator="containsText" text="Moderado">
      <formula>NOT(ISERROR(SEARCH("Moderado",H47)))</formula>
    </cfRule>
  </conditionalFormatting>
  <conditionalFormatting sqref="H48">
    <cfRule type="containsText" dxfId="451" priority="169" operator="containsText" text="Extrema">
      <formula>NOT(ISERROR(SEARCH("Extrema",H48)))</formula>
    </cfRule>
    <cfRule type="containsText" dxfId="450" priority="170" operator="containsText" text="Alto">
      <formula>NOT(ISERROR(SEARCH("Alto",H48)))</formula>
    </cfRule>
    <cfRule type="containsText" dxfId="449" priority="171" operator="containsText" text="Bajo">
      <formula>NOT(ISERROR(SEARCH("Bajo",H48)))</formula>
    </cfRule>
    <cfRule type="containsText" dxfId="448" priority="172" operator="containsText" text="Moderado">
      <formula>NOT(ISERROR(SEARCH("Moderado",H48)))</formula>
    </cfRule>
  </conditionalFormatting>
  <conditionalFormatting sqref="H52">
    <cfRule type="containsText" dxfId="447" priority="165" operator="containsText" text="Extrema">
      <formula>NOT(ISERROR(SEARCH("Extrema",H52)))</formula>
    </cfRule>
    <cfRule type="containsText" dxfId="446" priority="166" operator="containsText" text="Alto">
      <formula>NOT(ISERROR(SEARCH("Alto",H52)))</formula>
    </cfRule>
    <cfRule type="containsText" dxfId="445" priority="167" operator="containsText" text="Bajo">
      <formula>NOT(ISERROR(SEARCH("Bajo",H52)))</formula>
    </cfRule>
    <cfRule type="containsText" dxfId="444" priority="168" operator="containsText" text="Moderado">
      <formula>NOT(ISERROR(SEARCH("Moderado",H52)))</formula>
    </cfRule>
  </conditionalFormatting>
  <conditionalFormatting sqref="H53">
    <cfRule type="containsText" dxfId="443" priority="161" operator="containsText" text="Extrema">
      <formula>NOT(ISERROR(SEARCH("Extrema",H53)))</formula>
    </cfRule>
    <cfRule type="containsText" dxfId="442" priority="162" operator="containsText" text="Alto">
      <formula>NOT(ISERROR(SEARCH("Alto",H53)))</formula>
    </cfRule>
    <cfRule type="containsText" dxfId="441" priority="163" operator="containsText" text="Bajo">
      <formula>NOT(ISERROR(SEARCH("Bajo",H53)))</formula>
    </cfRule>
    <cfRule type="containsText" dxfId="440" priority="164" operator="containsText" text="Moderado">
      <formula>NOT(ISERROR(SEARCH("Moderado",H53)))</formula>
    </cfRule>
  </conditionalFormatting>
  <conditionalFormatting sqref="H54">
    <cfRule type="containsText" dxfId="439" priority="157" operator="containsText" text="Extrema">
      <formula>NOT(ISERROR(SEARCH("Extrema",H54)))</formula>
    </cfRule>
    <cfRule type="containsText" dxfId="438" priority="158" operator="containsText" text="Alto">
      <formula>NOT(ISERROR(SEARCH("Alto",H54)))</formula>
    </cfRule>
    <cfRule type="containsText" dxfId="437" priority="159" operator="containsText" text="Bajo">
      <formula>NOT(ISERROR(SEARCH("Bajo",H54)))</formula>
    </cfRule>
    <cfRule type="containsText" dxfId="436" priority="160" operator="containsText" text="Moderado">
      <formula>NOT(ISERROR(SEARCH("Moderado",H54)))</formula>
    </cfRule>
  </conditionalFormatting>
  <conditionalFormatting sqref="H56">
    <cfRule type="containsText" dxfId="435" priority="153" operator="containsText" text="Extrema">
      <formula>NOT(ISERROR(SEARCH("Extrema",H56)))</formula>
    </cfRule>
    <cfRule type="containsText" dxfId="434" priority="154" operator="containsText" text="Alto">
      <formula>NOT(ISERROR(SEARCH("Alto",H56)))</formula>
    </cfRule>
    <cfRule type="containsText" dxfId="433" priority="155" operator="containsText" text="Bajo">
      <formula>NOT(ISERROR(SEARCH("Bajo",H56)))</formula>
    </cfRule>
    <cfRule type="containsText" dxfId="432" priority="156" operator="containsText" text="Moderado">
      <formula>NOT(ISERROR(SEARCH("Moderado",H56)))</formula>
    </cfRule>
  </conditionalFormatting>
  <conditionalFormatting sqref="H55">
    <cfRule type="containsText" dxfId="431" priority="149" operator="containsText" text="Extrema">
      <formula>NOT(ISERROR(SEARCH("Extrema",H55)))</formula>
    </cfRule>
    <cfRule type="containsText" dxfId="430" priority="150" operator="containsText" text="Alto">
      <formula>NOT(ISERROR(SEARCH("Alto",H55)))</formula>
    </cfRule>
    <cfRule type="containsText" dxfId="429" priority="151" operator="containsText" text="Bajo">
      <formula>NOT(ISERROR(SEARCH("Bajo",H55)))</formula>
    </cfRule>
    <cfRule type="containsText" dxfId="428" priority="152" operator="containsText" text="Moderado">
      <formula>NOT(ISERROR(SEARCH("Moderado",H55)))</formula>
    </cfRule>
  </conditionalFormatting>
  <conditionalFormatting sqref="H57">
    <cfRule type="containsText" dxfId="427" priority="145" operator="containsText" text="Extrema">
      <formula>NOT(ISERROR(SEARCH("Extrema",H57)))</formula>
    </cfRule>
    <cfRule type="containsText" dxfId="426" priority="146" operator="containsText" text="Alto">
      <formula>NOT(ISERROR(SEARCH("Alto",H57)))</formula>
    </cfRule>
    <cfRule type="containsText" dxfId="425" priority="147" operator="containsText" text="Bajo">
      <formula>NOT(ISERROR(SEARCH("Bajo",H57)))</formula>
    </cfRule>
    <cfRule type="containsText" dxfId="424" priority="148" operator="containsText" text="Moderado">
      <formula>NOT(ISERROR(SEARCH("Moderado",H57)))</formula>
    </cfRule>
  </conditionalFormatting>
  <conditionalFormatting sqref="H58">
    <cfRule type="containsText" dxfId="423" priority="141" operator="containsText" text="Extrema">
      <formula>NOT(ISERROR(SEARCH("Extrema",H58)))</formula>
    </cfRule>
    <cfRule type="containsText" dxfId="422" priority="142" operator="containsText" text="Alto">
      <formula>NOT(ISERROR(SEARCH("Alto",H58)))</formula>
    </cfRule>
    <cfRule type="containsText" dxfId="421" priority="143" operator="containsText" text="Bajo">
      <formula>NOT(ISERROR(SEARCH("Bajo",H58)))</formula>
    </cfRule>
    <cfRule type="containsText" dxfId="420" priority="144" operator="containsText" text="Moderado">
      <formula>NOT(ISERROR(SEARCH("Moderado",H58)))</formula>
    </cfRule>
  </conditionalFormatting>
  <conditionalFormatting sqref="H59">
    <cfRule type="containsText" dxfId="419" priority="137" operator="containsText" text="Extrema">
      <formula>NOT(ISERROR(SEARCH("Extrema",H59)))</formula>
    </cfRule>
    <cfRule type="containsText" dxfId="418" priority="138" operator="containsText" text="Alto">
      <formula>NOT(ISERROR(SEARCH("Alto",H59)))</formula>
    </cfRule>
    <cfRule type="containsText" dxfId="417" priority="139" operator="containsText" text="Bajo">
      <formula>NOT(ISERROR(SEARCH("Bajo",H59)))</formula>
    </cfRule>
    <cfRule type="containsText" dxfId="416" priority="140" operator="containsText" text="Moderado">
      <formula>NOT(ISERROR(SEARCH("Moderado",H59)))</formula>
    </cfRule>
  </conditionalFormatting>
  <conditionalFormatting sqref="H60">
    <cfRule type="containsText" dxfId="415" priority="133" operator="containsText" text="Extrema">
      <formula>NOT(ISERROR(SEARCH("Extrema",H60)))</formula>
    </cfRule>
    <cfRule type="containsText" dxfId="414" priority="134" operator="containsText" text="Alto">
      <formula>NOT(ISERROR(SEARCH("Alto",H60)))</formula>
    </cfRule>
    <cfRule type="containsText" dxfId="413" priority="135" operator="containsText" text="Bajo">
      <formula>NOT(ISERROR(SEARCH("Bajo",H60)))</formula>
    </cfRule>
    <cfRule type="containsText" dxfId="412" priority="136" operator="containsText" text="Moderado">
      <formula>NOT(ISERROR(SEARCH("Moderado",H60)))</formula>
    </cfRule>
  </conditionalFormatting>
  <conditionalFormatting sqref="H63">
    <cfRule type="containsText" dxfId="411" priority="129" operator="containsText" text="Extrema">
      <formula>NOT(ISERROR(SEARCH("Extrema",H63)))</formula>
    </cfRule>
    <cfRule type="containsText" dxfId="410" priority="130" operator="containsText" text="Alto">
      <formula>NOT(ISERROR(SEARCH("Alto",H63)))</formula>
    </cfRule>
    <cfRule type="containsText" dxfId="409" priority="131" operator="containsText" text="Bajo">
      <formula>NOT(ISERROR(SEARCH("Bajo",H63)))</formula>
    </cfRule>
    <cfRule type="containsText" dxfId="408" priority="132" operator="containsText" text="Moderado">
      <formula>NOT(ISERROR(SEARCH("Moderado",H63)))</formula>
    </cfRule>
  </conditionalFormatting>
  <conditionalFormatting sqref="H64">
    <cfRule type="containsText" dxfId="407" priority="125" operator="containsText" text="Extrema">
      <formula>NOT(ISERROR(SEARCH("Extrema",H64)))</formula>
    </cfRule>
    <cfRule type="containsText" dxfId="406" priority="126" operator="containsText" text="Alto">
      <formula>NOT(ISERROR(SEARCH("Alto",H64)))</formula>
    </cfRule>
    <cfRule type="containsText" dxfId="405" priority="127" operator="containsText" text="Bajo">
      <formula>NOT(ISERROR(SEARCH("Bajo",H64)))</formula>
    </cfRule>
    <cfRule type="containsText" dxfId="404" priority="128" operator="containsText" text="Moderado">
      <formula>NOT(ISERROR(SEARCH("Moderado",H64)))</formula>
    </cfRule>
  </conditionalFormatting>
  <conditionalFormatting sqref="H65">
    <cfRule type="containsText" dxfId="403" priority="121" operator="containsText" text="Extrema">
      <formula>NOT(ISERROR(SEARCH("Extrema",H65)))</formula>
    </cfRule>
    <cfRule type="containsText" dxfId="402" priority="122" operator="containsText" text="Alto">
      <formula>NOT(ISERROR(SEARCH("Alto",H65)))</formula>
    </cfRule>
    <cfRule type="containsText" dxfId="401" priority="123" operator="containsText" text="Bajo">
      <formula>NOT(ISERROR(SEARCH("Bajo",H65)))</formula>
    </cfRule>
    <cfRule type="containsText" dxfId="400" priority="124" operator="containsText" text="Moderado">
      <formula>NOT(ISERROR(SEARCH("Moderado",H65)))</formula>
    </cfRule>
  </conditionalFormatting>
  <conditionalFormatting sqref="H66">
    <cfRule type="containsText" dxfId="399" priority="117" operator="containsText" text="Extrema">
      <formula>NOT(ISERROR(SEARCH("Extrema",H66)))</formula>
    </cfRule>
    <cfRule type="containsText" dxfId="398" priority="118" operator="containsText" text="Alto">
      <formula>NOT(ISERROR(SEARCH("Alto",H66)))</formula>
    </cfRule>
    <cfRule type="containsText" dxfId="397" priority="119" operator="containsText" text="Bajo">
      <formula>NOT(ISERROR(SEARCH("Bajo",H66)))</formula>
    </cfRule>
    <cfRule type="containsText" dxfId="396" priority="120" operator="containsText" text="Moderado">
      <formula>NOT(ISERROR(SEARCH("Moderado",H66)))</formula>
    </cfRule>
  </conditionalFormatting>
  <conditionalFormatting sqref="H79">
    <cfRule type="containsText" dxfId="395" priority="69" operator="containsText" text="Extrema">
      <formula>NOT(ISERROR(SEARCH("Extrema",H79)))</formula>
    </cfRule>
    <cfRule type="containsText" dxfId="394" priority="70" operator="containsText" text="Alto">
      <formula>NOT(ISERROR(SEARCH("Alto",H79)))</formula>
    </cfRule>
    <cfRule type="containsText" dxfId="393" priority="71" operator="containsText" text="Bajo">
      <formula>NOT(ISERROR(SEARCH("Bajo",H79)))</formula>
    </cfRule>
    <cfRule type="containsText" dxfId="392" priority="72" operator="containsText" text="Moderado">
      <formula>NOT(ISERROR(SEARCH("Moderado",H79)))</formula>
    </cfRule>
  </conditionalFormatting>
  <conditionalFormatting sqref="H80">
    <cfRule type="containsText" dxfId="391" priority="65" operator="containsText" text="Extrema">
      <formula>NOT(ISERROR(SEARCH("Extrema",H80)))</formula>
    </cfRule>
    <cfRule type="containsText" dxfId="390" priority="66" operator="containsText" text="Alto">
      <formula>NOT(ISERROR(SEARCH("Alto",H80)))</formula>
    </cfRule>
    <cfRule type="containsText" dxfId="389" priority="67" operator="containsText" text="Bajo">
      <formula>NOT(ISERROR(SEARCH("Bajo",H80)))</formula>
    </cfRule>
    <cfRule type="containsText" dxfId="388" priority="68" operator="containsText" text="Moderado">
      <formula>NOT(ISERROR(SEARCH("Moderado",H80)))</formula>
    </cfRule>
  </conditionalFormatting>
  <conditionalFormatting sqref="H81">
    <cfRule type="containsText" dxfId="387" priority="61" operator="containsText" text="Extrema">
      <formula>NOT(ISERROR(SEARCH("Extrema",H81)))</formula>
    </cfRule>
    <cfRule type="containsText" dxfId="386" priority="62" operator="containsText" text="Alto">
      <formula>NOT(ISERROR(SEARCH("Alto",H81)))</formula>
    </cfRule>
    <cfRule type="containsText" dxfId="385" priority="63" operator="containsText" text="Bajo">
      <formula>NOT(ISERROR(SEARCH("Bajo",H81)))</formula>
    </cfRule>
    <cfRule type="containsText" dxfId="384" priority="64" operator="containsText" text="Moderado">
      <formula>NOT(ISERROR(SEARCH("Moderado",H81)))</formula>
    </cfRule>
  </conditionalFormatting>
  <conditionalFormatting sqref="H82">
    <cfRule type="containsText" dxfId="383" priority="57" operator="containsText" text="Extrema">
      <formula>NOT(ISERROR(SEARCH("Extrema",H82)))</formula>
    </cfRule>
    <cfRule type="containsText" dxfId="382" priority="58" operator="containsText" text="Alto">
      <formula>NOT(ISERROR(SEARCH("Alto",H82)))</formula>
    </cfRule>
    <cfRule type="containsText" dxfId="381" priority="59" operator="containsText" text="Bajo">
      <formula>NOT(ISERROR(SEARCH("Bajo",H82)))</formula>
    </cfRule>
    <cfRule type="containsText" dxfId="380" priority="60" operator="containsText" text="Moderado">
      <formula>NOT(ISERROR(SEARCH("Moderado",H82)))</formula>
    </cfRule>
  </conditionalFormatting>
  <conditionalFormatting sqref="H68">
    <cfRule type="containsText" dxfId="379" priority="113" operator="containsText" text="Extrema">
      <formula>NOT(ISERROR(SEARCH("Extrema",H68)))</formula>
    </cfRule>
    <cfRule type="containsText" dxfId="378" priority="114" operator="containsText" text="Alto">
      <formula>NOT(ISERROR(SEARCH("Alto",H68)))</formula>
    </cfRule>
    <cfRule type="containsText" dxfId="377" priority="115" operator="containsText" text="Bajo">
      <formula>NOT(ISERROR(SEARCH("Bajo",H68)))</formula>
    </cfRule>
    <cfRule type="containsText" dxfId="376" priority="116" operator="containsText" text="Moderado">
      <formula>NOT(ISERROR(SEARCH("Moderado",H68)))</formula>
    </cfRule>
  </conditionalFormatting>
  <conditionalFormatting sqref="H69">
    <cfRule type="containsText" dxfId="375" priority="109" operator="containsText" text="Extrema">
      <formula>NOT(ISERROR(SEARCH("Extrema",H69)))</formula>
    </cfRule>
    <cfRule type="containsText" dxfId="374" priority="110" operator="containsText" text="Alto">
      <formula>NOT(ISERROR(SEARCH("Alto",H69)))</formula>
    </cfRule>
    <cfRule type="containsText" dxfId="373" priority="111" operator="containsText" text="Bajo">
      <formula>NOT(ISERROR(SEARCH("Bajo",H69)))</formula>
    </cfRule>
    <cfRule type="containsText" dxfId="372" priority="112" operator="containsText" text="Moderado">
      <formula>NOT(ISERROR(SEARCH("Moderado",H69)))</formula>
    </cfRule>
  </conditionalFormatting>
  <conditionalFormatting sqref="H70">
    <cfRule type="containsText" dxfId="371" priority="105" operator="containsText" text="Extrema">
      <formula>NOT(ISERROR(SEARCH("Extrema",H70)))</formula>
    </cfRule>
    <cfRule type="containsText" dxfId="370" priority="106" operator="containsText" text="Alto">
      <formula>NOT(ISERROR(SEARCH("Alto",H70)))</formula>
    </cfRule>
    <cfRule type="containsText" dxfId="369" priority="107" operator="containsText" text="Bajo">
      <formula>NOT(ISERROR(SEARCH("Bajo",H70)))</formula>
    </cfRule>
    <cfRule type="containsText" dxfId="368" priority="108" operator="containsText" text="Moderado">
      <formula>NOT(ISERROR(SEARCH("Moderado",H70)))</formula>
    </cfRule>
  </conditionalFormatting>
  <conditionalFormatting sqref="H71">
    <cfRule type="containsText" dxfId="367" priority="101" operator="containsText" text="Extrema">
      <formula>NOT(ISERROR(SEARCH("Extrema",H71)))</formula>
    </cfRule>
    <cfRule type="containsText" dxfId="366" priority="102" operator="containsText" text="Alto">
      <formula>NOT(ISERROR(SEARCH("Alto",H71)))</formula>
    </cfRule>
    <cfRule type="containsText" dxfId="365" priority="103" operator="containsText" text="Bajo">
      <formula>NOT(ISERROR(SEARCH("Bajo",H71)))</formula>
    </cfRule>
    <cfRule type="containsText" dxfId="364" priority="104" operator="containsText" text="Moderado">
      <formula>NOT(ISERROR(SEARCH("Moderado",H71)))</formula>
    </cfRule>
  </conditionalFormatting>
  <conditionalFormatting sqref="H76">
    <cfRule type="containsText" dxfId="363" priority="81" operator="containsText" text="Extrema">
      <formula>NOT(ISERROR(SEARCH("Extrema",H76)))</formula>
    </cfRule>
    <cfRule type="containsText" dxfId="362" priority="82" operator="containsText" text="Alto">
      <formula>NOT(ISERROR(SEARCH("Alto",H76)))</formula>
    </cfRule>
    <cfRule type="containsText" dxfId="361" priority="83" operator="containsText" text="Bajo">
      <formula>NOT(ISERROR(SEARCH("Bajo",H76)))</formula>
    </cfRule>
    <cfRule type="containsText" dxfId="360" priority="84" operator="containsText" text="Moderado">
      <formula>NOT(ISERROR(SEARCH("Moderado",H76)))</formula>
    </cfRule>
  </conditionalFormatting>
  <conditionalFormatting sqref="H75">
    <cfRule type="containsText" dxfId="359" priority="97" operator="containsText" text="Extrema">
      <formula>NOT(ISERROR(SEARCH("Extrema",H75)))</formula>
    </cfRule>
    <cfRule type="containsText" dxfId="358" priority="98" operator="containsText" text="Alto">
      <formula>NOT(ISERROR(SEARCH("Alto",H75)))</formula>
    </cfRule>
    <cfRule type="containsText" dxfId="357" priority="99" operator="containsText" text="Bajo">
      <formula>NOT(ISERROR(SEARCH("Bajo",H75)))</formula>
    </cfRule>
    <cfRule type="containsText" dxfId="356" priority="100" operator="containsText" text="Moderado">
      <formula>NOT(ISERROR(SEARCH("Moderado",H75)))</formula>
    </cfRule>
  </conditionalFormatting>
  <conditionalFormatting sqref="H77">
    <cfRule type="containsText" dxfId="355" priority="77" operator="containsText" text="Extrema">
      <formula>NOT(ISERROR(SEARCH("Extrema",H77)))</formula>
    </cfRule>
    <cfRule type="containsText" dxfId="354" priority="78" operator="containsText" text="Alto">
      <formula>NOT(ISERROR(SEARCH("Alto",H77)))</formula>
    </cfRule>
    <cfRule type="containsText" dxfId="353" priority="79" operator="containsText" text="Bajo">
      <formula>NOT(ISERROR(SEARCH("Bajo",H77)))</formula>
    </cfRule>
    <cfRule type="containsText" dxfId="352" priority="80" operator="containsText" text="Moderado">
      <formula>NOT(ISERROR(SEARCH("Moderado",H77)))</formula>
    </cfRule>
  </conditionalFormatting>
  <conditionalFormatting sqref="H72">
    <cfRule type="containsText" dxfId="351" priority="93" operator="containsText" text="Extrema">
      <formula>NOT(ISERROR(SEARCH("Extrema",H72)))</formula>
    </cfRule>
    <cfRule type="containsText" dxfId="350" priority="94" operator="containsText" text="Alto">
      <formula>NOT(ISERROR(SEARCH("Alto",H72)))</formula>
    </cfRule>
    <cfRule type="containsText" dxfId="349" priority="95" operator="containsText" text="Bajo">
      <formula>NOT(ISERROR(SEARCH("Bajo",H72)))</formula>
    </cfRule>
    <cfRule type="containsText" dxfId="348" priority="96" operator="containsText" text="Moderado">
      <formula>NOT(ISERROR(SEARCH("Moderado",H72)))</formula>
    </cfRule>
  </conditionalFormatting>
  <conditionalFormatting sqref="H73">
    <cfRule type="containsText" dxfId="347" priority="89" operator="containsText" text="Extrema">
      <formula>NOT(ISERROR(SEARCH("Extrema",H73)))</formula>
    </cfRule>
    <cfRule type="containsText" dxfId="346" priority="90" operator="containsText" text="Alto">
      <formula>NOT(ISERROR(SEARCH("Alto",H73)))</formula>
    </cfRule>
    <cfRule type="containsText" dxfId="345" priority="91" operator="containsText" text="Bajo">
      <formula>NOT(ISERROR(SEARCH("Bajo",H73)))</formula>
    </cfRule>
    <cfRule type="containsText" dxfId="344" priority="92" operator="containsText" text="Moderado">
      <formula>NOT(ISERROR(SEARCH("Moderado",H73)))</formula>
    </cfRule>
  </conditionalFormatting>
  <conditionalFormatting sqref="H74">
    <cfRule type="containsText" dxfId="343" priority="85" operator="containsText" text="Extrema">
      <formula>NOT(ISERROR(SEARCH("Extrema",H74)))</formula>
    </cfRule>
    <cfRule type="containsText" dxfId="342" priority="86" operator="containsText" text="Alto">
      <formula>NOT(ISERROR(SEARCH("Alto",H74)))</formula>
    </cfRule>
    <cfRule type="containsText" dxfId="341" priority="87" operator="containsText" text="Bajo">
      <formula>NOT(ISERROR(SEARCH("Bajo",H74)))</formula>
    </cfRule>
    <cfRule type="containsText" dxfId="340" priority="88" operator="containsText" text="Moderado">
      <formula>NOT(ISERROR(SEARCH("Moderado",H74)))</formula>
    </cfRule>
  </conditionalFormatting>
  <conditionalFormatting sqref="H78">
    <cfRule type="containsText" dxfId="339" priority="73" operator="containsText" text="Extrema">
      <formula>NOT(ISERROR(SEARCH("Extrema",H78)))</formula>
    </cfRule>
    <cfRule type="containsText" dxfId="338" priority="74" operator="containsText" text="Alto">
      <formula>NOT(ISERROR(SEARCH("Alto",H78)))</formula>
    </cfRule>
    <cfRule type="containsText" dxfId="337" priority="75" operator="containsText" text="Bajo">
      <formula>NOT(ISERROR(SEARCH("Bajo",H78)))</formula>
    </cfRule>
    <cfRule type="containsText" dxfId="336" priority="76" operator="containsText" text="Moderado">
      <formula>NOT(ISERROR(SEARCH("Moderado",H78)))</formula>
    </cfRule>
  </conditionalFormatting>
  <conditionalFormatting sqref="Q18">
    <cfRule type="containsText" dxfId="335" priority="53" operator="containsText" text="Extrema">
      <formula>NOT(ISERROR(SEARCH("Extrema",Q18)))</formula>
    </cfRule>
    <cfRule type="containsText" dxfId="334" priority="54" operator="containsText" text="Alto">
      <formula>NOT(ISERROR(SEARCH("Alto",Q18)))</formula>
    </cfRule>
    <cfRule type="containsText" dxfId="333" priority="55" operator="containsText" text="Bajo">
      <formula>NOT(ISERROR(SEARCH("Bajo",Q18)))</formula>
    </cfRule>
    <cfRule type="containsText" dxfId="332" priority="56" operator="containsText" text="Moderado">
      <formula>NOT(ISERROR(SEARCH("Moderado",Q18)))</formula>
    </cfRule>
  </conditionalFormatting>
  <conditionalFormatting sqref="H5">
    <cfRule type="containsText" dxfId="331" priority="49" operator="containsText" text="Extrema">
      <formula>NOT(ISERROR(SEARCH("Extrema",H5)))</formula>
    </cfRule>
    <cfRule type="containsText" dxfId="330" priority="50" operator="containsText" text="Alto">
      <formula>NOT(ISERROR(SEARCH("Alto",H5)))</formula>
    </cfRule>
    <cfRule type="containsText" dxfId="329" priority="51" operator="containsText" text="Bajo">
      <formula>NOT(ISERROR(SEARCH("Bajo",H5)))</formula>
    </cfRule>
    <cfRule type="containsText" dxfId="328" priority="52" operator="containsText" text="Moderado">
      <formula>NOT(ISERROR(SEARCH("Moderado",H5)))</formula>
    </cfRule>
  </conditionalFormatting>
  <conditionalFormatting sqref="H6">
    <cfRule type="containsText" dxfId="327" priority="45" operator="containsText" text="Extrema">
      <formula>NOT(ISERROR(SEARCH("Extrema",H6)))</formula>
    </cfRule>
    <cfRule type="containsText" dxfId="326" priority="46" operator="containsText" text="Alto">
      <formula>NOT(ISERROR(SEARCH("Alto",H6)))</formula>
    </cfRule>
    <cfRule type="containsText" dxfId="325" priority="47" operator="containsText" text="Bajo">
      <formula>NOT(ISERROR(SEARCH("Bajo",H6)))</formula>
    </cfRule>
    <cfRule type="containsText" dxfId="324" priority="48" operator="containsText" text="Moderado">
      <formula>NOT(ISERROR(SEARCH("Moderado",H6)))</formula>
    </cfRule>
  </conditionalFormatting>
  <conditionalFormatting sqref="H13">
    <cfRule type="containsText" dxfId="323" priority="41" operator="containsText" text="Extrema">
      <formula>NOT(ISERROR(SEARCH("Extrema",H13)))</formula>
    </cfRule>
    <cfRule type="containsText" dxfId="322" priority="42" operator="containsText" text="Alto">
      <formula>NOT(ISERROR(SEARCH("Alto",H13)))</formula>
    </cfRule>
    <cfRule type="containsText" dxfId="321" priority="43" operator="containsText" text="Bajo">
      <formula>NOT(ISERROR(SEARCH("Bajo",H13)))</formula>
    </cfRule>
    <cfRule type="containsText" dxfId="320" priority="44" operator="containsText" text="Moderado">
      <formula>NOT(ISERROR(SEARCH("Moderado",H13)))</formula>
    </cfRule>
  </conditionalFormatting>
  <conditionalFormatting sqref="H23">
    <cfRule type="containsText" dxfId="319" priority="37" operator="containsText" text="Extrema">
      <formula>NOT(ISERROR(SEARCH("Extrema",H23)))</formula>
    </cfRule>
    <cfRule type="containsText" dxfId="318" priority="38" operator="containsText" text="Alto">
      <formula>NOT(ISERROR(SEARCH("Alto",H23)))</formula>
    </cfRule>
    <cfRule type="containsText" dxfId="317" priority="39" operator="containsText" text="Bajo">
      <formula>NOT(ISERROR(SEARCH("Bajo",H23)))</formula>
    </cfRule>
    <cfRule type="containsText" dxfId="316" priority="40" operator="containsText" text="Moderado">
      <formula>NOT(ISERROR(SEARCH("Moderado",H23)))</formula>
    </cfRule>
  </conditionalFormatting>
  <conditionalFormatting sqref="H24">
    <cfRule type="containsText" dxfId="315" priority="33" operator="containsText" text="Extrema">
      <formula>NOT(ISERROR(SEARCH("Extrema",H24)))</formula>
    </cfRule>
    <cfRule type="containsText" dxfId="314" priority="34" operator="containsText" text="Alto">
      <formula>NOT(ISERROR(SEARCH("Alto",H24)))</formula>
    </cfRule>
    <cfRule type="containsText" dxfId="313" priority="35" operator="containsText" text="Bajo">
      <formula>NOT(ISERROR(SEARCH("Bajo",H24)))</formula>
    </cfRule>
    <cfRule type="containsText" dxfId="312" priority="36" operator="containsText" text="Moderado">
      <formula>NOT(ISERROR(SEARCH("Moderado",H24)))</formula>
    </cfRule>
  </conditionalFormatting>
  <conditionalFormatting sqref="H25">
    <cfRule type="containsText" dxfId="311" priority="29" operator="containsText" text="Extrema">
      <formula>NOT(ISERROR(SEARCH("Extrema",H25)))</formula>
    </cfRule>
    <cfRule type="containsText" dxfId="310" priority="30" operator="containsText" text="Alto">
      <formula>NOT(ISERROR(SEARCH("Alto",H25)))</formula>
    </cfRule>
    <cfRule type="containsText" dxfId="309" priority="31" operator="containsText" text="Bajo">
      <formula>NOT(ISERROR(SEARCH("Bajo",H25)))</formula>
    </cfRule>
    <cfRule type="containsText" dxfId="308" priority="32" operator="containsText" text="Moderado">
      <formula>NOT(ISERROR(SEARCH("Moderado",H25)))</formula>
    </cfRule>
  </conditionalFormatting>
  <conditionalFormatting sqref="Q61">
    <cfRule type="containsText" dxfId="307" priority="13" operator="containsText" text="Extrema">
      <formula>NOT(ISERROR(SEARCH("Extrema",Q61)))</formula>
    </cfRule>
    <cfRule type="containsText" dxfId="306" priority="14" operator="containsText" text="Alto">
      <formula>NOT(ISERROR(SEARCH("Alto",Q61)))</formula>
    </cfRule>
    <cfRule type="containsText" dxfId="305" priority="15" operator="containsText" text="Bajo">
      <formula>NOT(ISERROR(SEARCH("Bajo",Q61)))</formula>
    </cfRule>
    <cfRule type="containsText" dxfId="304" priority="16" operator="containsText" text="Moderado">
      <formula>NOT(ISERROR(SEARCH("Moderado",Q61)))</formula>
    </cfRule>
  </conditionalFormatting>
  <conditionalFormatting sqref="H61">
    <cfRule type="containsText" dxfId="303" priority="17" operator="containsText" text="Extrema">
      <formula>NOT(ISERROR(SEARCH("Extrema",H61)))</formula>
    </cfRule>
    <cfRule type="containsText" dxfId="302" priority="18" operator="containsText" text="Alto">
      <formula>NOT(ISERROR(SEARCH("Alto",H61)))</formula>
    </cfRule>
    <cfRule type="containsText" dxfId="301" priority="19" operator="containsText" text="Bajo">
      <formula>NOT(ISERROR(SEARCH("Bajo",H61)))</formula>
    </cfRule>
    <cfRule type="containsText" dxfId="300" priority="20" operator="containsText" text="Moderado">
      <formula>NOT(ISERROR(SEARCH("Moderado",H61)))</formula>
    </cfRule>
  </conditionalFormatting>
  <conditionalFormatting sqref="J101">
    <cfRule type="containsText" dxfId="299" priority="9" operator="containsText" text="Extrema">
      <formula>NOT(ISERROR(SEARCH("Extrema",J101)))</formula>
    </cfRule>
    <cfRule type="containsText" dxfId="298" priority="10" operator="containsText" text="Alta">
      <formula>NOT(ISERROR(SEARCH("Alta",J101)))</formula>
    </cfRule>
    <cfRule type="containsText" dxfId="297" priority="11" operator="containsText" text="Bajo">
      <formula>NOT(ISERROR(SEARCH("Bajo",J101)))</formula>
    </cfRule>
    <cfRule type="containsText" dxfId="296" priority="12" operator="containsText" text="Moderado">
      <formula>NOT(ISERROR(SEARCH("Moderado",J101)))</formula>
    </cfRule>
  </conditionalFormatting>
  <conditionalFormatting sqref="J99">
    <cfRule type="containsText" dxfId="295" priority="5" operator="containsText" text="Extrema">
      <formula>NOT(ISERROR(SEARCH("Extrema",J99)))</formula>
    </cfRule>
    <cfRule type="containsText" dxfId="294" priority="6" operator="containsText" text="Alto">
      <formula>NOT(ISERROR(SEARCH("Alto",J99)))</formula>
    </cfRule>
    <cfRule type="containsText" dxfId="293" priority="7" operator="containsText" text="Baja">
      <formula>NOT(ISERROR(SEARCH("Baja",J99)))</formula>
    </cfRule>
    <cfRule type="containsText" dxfId="292" priority="8" operator="containsText" text="Moderado">
      <formula>NOT(ISERROR(SEARCH("Moderado",J99)))</formula>
    </cfRule>
  </conditionalFormatting>
  <conditionalFormatting sqref="J102">
    <cfRule type="containsText" dxfId="291" priority="1" operator="containsText" text="Extrema">
      <formula>NOT(ISERROR(SEARCH("Extrema",J102)))</formula>
    </cfRule>
    <cfRule type="containsText" dxfId="290" priority="2" operator="containsText" text="Alto">
      <formula>NOT(ISERROR(SEARCH("Alto",J102)))</formula>
    </cfRule>
    <cfRule type="containsText" dxfId="289" priority="3" operator="containsText" text="Bajo">
      <formula>NOT(ISERROR(SEARCH("Bajo",J102)))</formula>
    </cfRule>
    <cfRule type="containsText" dxfId="288" priority="4" operator="containsText" text="Moderado">
      <formula>NOT(ISERROR(SEARCH("Moderado",J102)))</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6"/>
  <sheetViews>
    <sheetView tabSelected="1" zoomScale="40" zoomScaleNormal="40" workbookViewId="0">
      <pane xSplit="1" ySplit="3" topLeftCell="B4" activePane="bottomRight" state="frozen"/>
      <selection pane="topRight" activeCell="B1" sqref="B1"/>
      <selection pane="bottomLeft" activeCell="A3" sqref="A3"/>
      <selection pane="bottomRight" activeCell="B45" sqref="B45"/>
    </sheetView>
  </sheetViews>
  <sheetFormatPr baseColWidth="10" defaultColWidth="11.5546875" defaultRowHeight="18" x14ac:dyDescent="0.35"/>
  <cols>
    <col min="1" max="1" width="11.5546875" style="16"/>
    <col min="2" max="2" width="48.77734375" style="4" customWidth="1"/>
    <col min="3" max="3" width="58.5546875" style="50" customWidth="1"/>
    <col min="4" max="4" width="44.33203125" style="4" hidden="1" customWidth="1"/>
    <col min="5" max="5" width="46.6640625" style="4" hidden="1" customWidth="1"/>
    <col min="6" max="6" width="60.33203125" style="4" hidden="1" customWidth="1"/>
    <col min="7" max="7" width="65.33203125" style="4" customWidth="1"/>
    <col min="8" max="8" width="57.21875" style="4" customWidth="1"/>
    <col min="9" max="9" width="46.6640625" style="4" customWidth="1"/>
    <col min="10" max="10" width="68.33203125" style="4" customWidth="1"/>
    <col min="11" max="11" width="46.6640625" style="4" customWidth="1"/>
    <col min="12" max="12" width="78.33203125" style="4" hidden="1" customWidth="1"/>
    <col min="13" max="13" width="46.5546875" style="111" hidden="1" customWidth="1"/>
    <col min="14" max="14" width="47.5546875" style="4" hidden="1" customWidth="1"/>
    <col min="15" max="15" width="25.77734375" style="4" customWidth="1"/>
    <col min="16" max="16" width="24.33203125" style="4" customWidth="1"/>
    <col min="17" max="17" width="31.6640625" style="4" customWidth="1"/>
    <col min="18" max="18" width="30.6640625" style="4" hidden="1" customWidth="1"/>
    <col min="19" max="19" width="73.6640625" style="4" customWidth="1"/>
    <col min="20" max="20" width="43.44140625" style="4" customWidth="1"/>
    <col min="21" max="21" width="32.21875" style="105" customWidth="1"/>
    <col min="22" max="22" width="75.6640625" style="4" customWidth="1"/>
    <col min="23" max="24" width="43.109375" style="4" customWidth="1"/>
    <col min="25" max="25" width="25.5546875" style="4" hidden="1" customWidth="1"/>
    <col min="26" max="28" width="28.109375" style="4" customWidth="1"/>
    <col min="29" max="29" width="56.33203125" style="4" customWidth="1"/>
    <col min="30" max="30" width="87.5546875" style="4" hidden="1" customWidth="1"/>
    <col min="31" max="32" width="23.88671875" style="4" hidden="1" customWidth="1"/>
    <col min="33" max="33" width="28.33203125" style="4" hidden="1" customWidth="1"/>
    <col min="34" max="34" width="25.33203125" style="4" hidden="1" customWidth="1"/>
    <col min="35" max="35" width="87.33203125" style="4" hidden="1" customWidth="1"/>
    <col min="36" max="36" width="43.33203125" style="4" hidden="1" customWidth="1"/>
    <col min="37" max="40" width="0" style="4" hidden="1" customWidth="1"/>
    <col min="41" max="41" width="16.5546875" style="4" customWidth="1"/>
    <col min="42" max="16384" width="11.5546875" style="4"/>
  </cols>
  <sheetData>
    <row r="1" spans="1:39" s="101" customFormat="1" ht="65.400000000000006" customHeight="1" x14ac:dyDescent="0.35">
      <c r="A1" s="105"/>
      <c r="C1" s="111"/>
      <c r="E1" s="170" t="s">
        <v>566</v>
      </c>
      <c r="F1" s="170"/>
      <c r="G1" s="170"/>
      <c r="H1" s="170"/>
      <c r="I1" s="170"/>
      <c r="J1" s="170"/>
      <c r="K1" s="170"/>
      <c r="L1" s="170"/>
      <c r="M1" s="170"/>
      <c r="O1" s="156"/>
      <c r="P1" s="156"/>
      <c r="Q1" s="156"/>
      <c r="R1" s="156"/>
      <c r="S1" s="156"/>
      <c r="T1" s="156"/>
      <c r="U1" s="156"/>
      <c r="V1" s="156"/>
      <c r="W1" s="156"/>
      <c r="X1" s="156"/>
      <c r="Z1" s="156"/>
      <c r="AA1" s="156"/>
      <c r="AB1" s="156"/>
      <c r="AC1" s="156"/>
    </row>
    <row r="2" spans="1:39" ht="89.4" customHeight="1" x14ac:dyDescent="0.35">
      <c r="E2" s="170"/>
      <c r="F2" s="170"/>
      <c r="G2" s="170"/>
      <c r="H2" s="170"/>
      <c r="I2" s="170"/>
      <c r="J2" s="170"/>
      <c r="K2" s="170"/>
      <c r="L2" s="170"/>
      <c r="M2" s="170"/>
      <c r="N2" s="166">
        <v>1160000</v>
      </c>
      <c r="O2" s="171" t="s">
        <v>246</v>
      </c>
      <c r="P2" s="171"/>
      <c r="Q2" s="156"/>
      <c r="R2" s="156"/>
      <c r="S2" s="156"/>
      <c r="T2" s="156"/>
      <c r="U2" s="156"/>
      <c r="V2" s="156"/>
      <c r="W2" s="156"/>
      <c r="X2" s="156"/>
      <c r="Z2" s="169" t="s">
        <v>8</v>
      </c>
      <c r="AA2" s="169"/>
      <c r="AB2" s="156"/>
      <c r="AC2" s="156"/>
      <c r="AD2" s="149" t="s">
        <v>328</v>
      </c>
      <c r="AE2" s="149"/>
      <c r="AJ2" s="59"/>
    </row>
    <row r="3" spans="1:39" s="28" customFormat="1" ht="77.400000000000006" customHeight="1" x14ac:dyDescent="0.45">
      <c r="A3" s="44"/>
      <c r="B3" s="54" t="s">
        <v>0</v>
      </c>
      <c r="C3" s="54" t="s">
        <v>1</v>
      </c>
      <c r="D3" s="66" t="s">
        <v>299</v>
      </c>
      <c r="E3" s="66" t="s">
        <v>300</v>
      </c>
      <c r="F3" s="66" t="s">
        <v>301</v>
      </c>
      <c r="G3" s="114" t="s">
        <v>304</v>
      </c>
      <c r="H3" s="54" t="s">
        <v>303</v>
      </c>
      <c r="I3" s="54" t="s">
        <v>306</v>
      </c>
      <c r="J3" s="54" t="s">
        <v>308</v>
      </c>
      <c r="K3" s="54" t="s">
        <v>309</v>
      </c>
      <c r="L3" s="54" t="s">
        <v>335</v>
      </c>
      <c r="M3" s="115" t="s">
        <v>315</v>
      </c>
      <c r="N3" s="67" t="s">
        <v>316</v>
      </c>
      <c r="O3" s="56" t="s">
        <v>80</v>
      </c>
      <c r="P3" s="54" t="s">
        <v>74</v>
      </c>
      <c r="Q3" s="149" t="s">
        <v>79</v>
      </c>
      <c r="R3" s="150" t="s">
        <v>3</v>
      </c>
      <c r="S3" s="54" t="s">
        <v>4</v>
      </c>
      <c r="T3" s="54" t="s">
        <v>318</v>
      </c>
      <c r="U3" s="114" t="s">
        <v>321</v>
      </c>
      <c r="V3" s="60" t="s">
        <v>5</v>
      </c>
      <c r="W3" s="70" t="s">
        <v>318</v>
      </c>
      <c r="X3" s="83" t="s">
        <v>321</v>
      </c>
      <c r="Y3" s="64" t="s">
        <v>7</v>
      </c>
      <c r="Z3" s="62" t="s">
        <v>80</v>
      </c>
      <c r="AA3" s="60" t="s">
        <v>74</v>
      </c>
      <c r="AB3" s="59" t="s">
        <v>79</v>
      </c>
      <c r="AC3" s="71" t="s">
        <v>327</v>
      </c>
      <c r="AD3" s="60" t="s">
        <v>322</v>
      </c>
      <c r="AE3" s="60" t="s">
        <v>323</v>
      </c>
      <c r="AF3" s="60" t="s">
        <v>324</v>
      </c>
      <c r="AG3" s="69" t="s">
        <v>332</v>
      </c>
      <c r="AH3" s="60" t="s">
        <v>325</v>
      </c>
      <c r="AI3" s="59" t="s">
        <v>330</v>
      </c>
      <c r="AJ3" s="59" t="s">
        <v>332</v>
      </c>
    </row>
    <row r="4" spans="1:39" s="28" customFormat="1" ht="31.2" hidden="1" customHeight="1" x14ac:dyDescent="0.45">
      <c r="A4" s="44"/>
      <c r="B4" s="55"/>
      <c r="C4" s="55"/>
      <c r="H4" s="55"/>
      <c r="I4" s="55"/>
      <c r="J4" s="55"/>
      <c r="K4" s="55"/>
      <c r="L4" s="55"/>
      <c r="M4" s="110" t="s">
        <v>314</v>
      </c>
      <c r="N4" s="68" t="s">
        <v>344</v>
      </c>
      <c r="O4" s="57"/>
      <c r="P4" s="58"/>
      <c r="Q4" s="149"/>
      <c r="R4" s="151"/>
      <c r="S4" s="53"/>
      <c r="T4" s="53"/>
      <c r="U4" s="113"/>
      <c r="V4" s="59"/>
      <c r="W4" s="59"/>
      <c r="X4" s="79"/>
      <c r="Y4" s="65"/>
      <c r="Z4" s="63"/>
      <c r="AA4" s="61"/>
      <c r="AB4" s="59"/>
      <c r="AC4" s="59"/>
    </row>
    <row r="5" spans="1:39" s="28" customFormat="1" ht="24" customHeight="1" x14ac:dyDescent="0.45">
      <c r="A5" s="44"/>
      <c r="B5" s="30" t="s">
        <v>175</v>
      </c>
      <c r="C5" s="31"/>
      <c r="D5" s="32"/>
      <c r="E5" s="32"/>
      <c r="F5" s="32"/>
      <c r="G5" s="32"/>
      <c r="H5" s="32"/>
      <c r="I5" s="32"/>
      <c r="J5" s="32"/>
      <c r="K5" s="32"/>
      <c r="L5" s="32"/>
      <c r="M5" s="134"/>
      <c r="N5" s="32"/>
      <c r="O5" s="38"/>
      <c r="P5" s="38"/>
      <c r="Q5" s="31"/>
      <c r="R5" s="33"/>
      <c r="S5" s="34"/>
      <c r="T5" s="34"/>
      <c r="U5" s="132"/>
      <c r="V5" s="34"/>
      <c r="W5" s="34"/>
      <c r="X5" s="34"/>
      <c r="Y5" s="35"/>
      <c r="Z5" s="38"/>
      <c r="AA5" s="38"/>
      <c r="AB5" s="31"/>
      <c r="AC5" s="31"/>
    </row>
    <row r="6" spans="1:39" s="28" customFormat="1" ht="133.19999999999999" customHeight="1" x14ac:dyDescent="0.45">
      <c r="A6" s="27">
        <v>1</v>
      </c>
      <c r="B6" s="172" t="s">
        <v>184</v>
      </c>
      <c r="C6" s="24" t="s">
        <v>183</v>
      </c>
      <c r="D6" s="9" t="s">
        <v>345</v>
      </c>
      <c r="E6" s="9" t="s">
        <v>302</v>
      </c>
      <c r="F6" s="9" t="s">
        <v>312</v>
      </c>
      <c r="G6" s="9" t="s">
        <v>346</v>
      </c>
      <c r="H6" s="9" t="s">
        <v>305</v>
      </c>
      <c r="I6" s="9" t="s">
        <v>307</v>
      </c>
      <c r="J6" s="9" t="s">
        <v>310</v>
      </c>
      <c r="K6" s="9" t="s">
        <v>311</v>
      </c>
      <c r="L6" s="106" t="s">
        <v>317</v>
      </c>
      <c r="M6" s="98">
        <f>(8*22)*12</f>
        <v>2112</v>
      </c>
      <c r="N6" s="136">
        <f>448294021/N2</f>
        <v>386.46036293103447</v>
      </c>
      <c r="O6" s="116">
        <v>0.8</v>
      </c>
      <c r="P6" s="116">
        <v>0.8</v>
      </c>
      <c r="Q6" s="100" t="s">
        <v>77</v>
      </c>
      <c r="R6" s="109" t="s">
        <v>12</v>
      </c>
      <c r="S6" s="104" t="s">
        <v>319</v>
      </c>
      <c r="T6" s="106" t="s">
        <v>320</v>
      </c>
      <c r="U6" s="131">
        <f>80%-(80%*30%)</f>
        <v>0.56000000000000005</v>
      </c>
      <c r="V6" s="103"/>
      <c r="W6" s="117"/>
      <c r="X6" s="117"/>
      <c r="Y6" s="103"/>
      <c r="Z6" s="131">
        <f>80%-(80%*30%)</f>
        <v>0.56000000000000005</v>
      </c>
      <c r="AA6" s="116">
        <v>0.8</v>
      </c>
      <c r="AB6" s="100" t="s">
        <v>77</v>
      </c>
      <c r="AC6" s="121" t="s">
        <v>329</v>
      </c>
      <c r="AD6" s="116">
        <v>0.8</v>
      </c>
      <c r="AE6" s="100" t="s">
        <v>77</v>
      </c>
      <c r="AF6" s="119" t="s">
        <v>329</v>
      </c>
      <c r="AG6" s="167" t="s">
        <v>331</v>
      </c>
      <c r="AH6" s="118">
        <v>44958</v>
      </c>
      <c r="AI6" s="118">
        <v>45078</v>
      </c>
      <c r="AJ6" s="168"/>
      <c r="AK6" s="73" t="s">
        <v>326</v>
      </c>
      <c r="AL6" s="75" t="s">
        <v>334</v>
      </c>
      <c r="AM6" s="120" t="s">
        <v>333</v>
      </c>
    </row>
    <row r="7" spans="1:39" s="28" customFormat="1" ht="33" customHeight="1" x14ac:dyDescent="0.45">
      <c r="A7" s="27"/>
      <c r="B7" s="30" t="s">
        <v>172</v>
      </c>
      <c r="C7" s="31"/>
      <c r="D7" s="32"/>
      <c r="E7" s="32"/>
      <c r="F7" s="32"/>
      <c r="G7" s="32"/>
      <c r="H7" s="32"/>
      <c r="I7" s="32"/>
      <c r="J7" s="32"/>
      <c r="K7" s="32"/>
      <c r="L7" s="32"/>
      <c r="M7" s="134"/>
      <c r="N7" s="32"/>
      <c r="O7" s="40"/>
      <c r="P7" s="40"/>
      <c r="Q7" s="31"/>
      <c r="R7" s="33"/>
      <c r="S7" s="34"/>
      <c r="T7" s="34"/>
      <c r="U7" s="132"/>
      <c r="V7" s="34"/>
      <c r="W7" s="34"/>
      <c r="X7" s="34"/>
      <c r="Y7" s="39"/>
      <c r="Z7" s="40"/>
      <c r="AA7" s="40"/>
      <c r="AB7" s="31"/>
      <c r="AC7" s="31"/>
    </row>
    <row r="8" spans="1:39" ht="177.6" customHeight="1" x14ac:dyDescent="0.35">
      <c r="A8" s="27">
        <v>2</v>
      </c>
      <c r="B8" s="172" t="s">
        <v>564</v>
      </c>
      <c r="C8" s="107" t="s">
        <v>478</v>
      </c>
      <c r="D8" s="104" t="s">
        <v>345</v>
      </c>
      <c r="E8" s="104" t="s">
        <v>350</v>
      </c>
      <c r="F8" s="104" t="s">
        <v>349</v>
      </c>
      <c r="G8" s="104" t="s">
        <v>353</v>
      </c>
      <c r="H8" s="104" t="s">
        <v>354</v>
      </c>
      <c r="I8" s="104" t="s">
        <v>307</v>
      </c>
      <c r="J8" s="104" t="s">
        <v>349</v>
      </c>
      <c r="K8" s="104" t="s">
        <v>351</v>
      </c>
      <c r="L8" s="106" t="s">
        <v>352</v>
      </c>
      <c r="M8" s="98">
        <f>(8*22)*12</f>
        <v>2112</v>
      </c>
      <c r="N8" s="139">
        <f>+((10282547444+420000000)*5%)</f>
        <v>535127372.20000005</v>
      </c>
      <c r="O8" s="116">
        <v>0.8</v>
      </c>
      <c r="P8" s="116">
        <v>0.6</v>
      </c>
      <c r="Q8" s="3" t="s">
        <v>77</v>
      </c>
      <c r="R8" s="49" t="s">
        <v>12</v>
      </c>
      <c r="S8" s="104" t="s">
        <v>355</v>
      </c>
      <c r="T8" s="106" t="s">
        <v>356</v>
      </c>
      <c r="U8" s="131">
        <f>80%-(80%*40%)</f>
        <v>0.48</v>
      </c>
      <c r="V8" s="104" t="s">
        <v>27</v>
      </c>
      <c r="W8" s="106" t="s">
        <v>320</v>
      </c>
      <c r="X8" s="131">
        <f>56%-(56%*30%)</f>
        <v>0.39200000000000002</v>
      </c>
      <c r="Y8" s="98">
        <f>COUNTIF(S8:X8,"*")</f>
        <v>4</v>
      </c>
      <c r="Z8" s="116">
        <v>0.39</v>
      </c>
      <c r="AA8" s="116">
        <v>0.8</v>
      </c>
      <c r="AB8" s="100" t="s">
        <v>77</v>
      </c>
      <c r="AC8" s="121" t="s">
        <v>329</v>
      </c>
      <c r="AD8" s="122" t="s">
        <v>357</v>
      </c>
      <c r="AE8" s="123">
        <v>44958</v>
      </c>
      <c r="AF8" s="123">
        <v>45078</v>
      </c>
      <c r="AG8" s="128" t="s">
        <v>376</v>
      </c>
      <c r="AH8" s="125" t="s">
        <v>377</v>
      </c>
      <c r="AI8" s="137" t="s">
        <v>378</v>
      </c>
      <c r="AJ8" s="138" t="s">
        <v>379</v>
      </c>
    </row>
    <row r="9" spans="1:39" ht="151.19999999999999" customHeight="1" x14ac:dyDescent="0.35">
      <c r="A9" s="27">
        <v>3</v>
      </c>
      <c r="B9" s="172" t="s">
        <v>564</v>
      </c>
      <c r="C9" s="107" t="s">
        <v>24</v>
      </c>
      <c r="D9" s="104" t="s">
        <v>347</v>
      </c>
      <c r="E9" s="104" t="s">
        <v>338</v>
      </c>
      <c r="F9" s="104" t="s">
        <v>339</v>
      </c>
      <c r="G9" s="104" t="s">
        <v>348</v>
      </c>
      <c r="H9" s="104" t="s">
        <v>340</v>
      </c>
      <c r="I9" s="104" t="s">
        <v>307</v>
      </c>
      <c r="J9" s="104" t="s">
        <v>341</v>
      </c>
      <c r="K9" s="104" t="s">
        <v>313</v>
      </c>
      <c r="L9" s="106" t="s">
        <v>342</v>
      </c>
      <c r="M9" s="98">
        <v>1080</v>
      </c>
      <c r="N9" s="139">
        <f>+((10282547444+420000000)*5%)/N2</f>
        <v>461.31670017241385</v>
      </c>
      <c r="O9" s="116">
        <v>0.8</v>
      </c>
      <c r="P9" s="116">
        <v>0.8</v>
      </c>
      <c r="Q9" s="3" t="s">
        <v>77</v>
      </c>
      <c r="R9" s="49" t="s">
        <v>12</v>
      </c>
      <c r="S9" s="104" t="s">
        <v>26</v>
      </c>
      <c r="T9" s="106" t="s">
        <v>320</v>
      </c>
      <c r="U9" s="131">
        <f>80%-(80%*30%)</f>
        <v>0.56000000000000005</v>
      </c>
      <c r="V9" s="104" t="s">
        <v>27</v>
      </c>
      <c r="W9" s="106" t="s">
        <v>320</v>
      </c>
      <c r="X9" s="131">
        <f>56%-(56%*30%)</f>
        <v>0.39200000000000002</v>
      </c>
      <c r="Y9" s="98">
        <f>COUNTIF(S9:X9,"*")</f>
        <v>4</v>
      </c>
      <c r="Z9" s="116">
        <v>0.39</v>
      </c>
      <c r="AA9" s="116">
        <v>0.8</v>
      </c>
      <c r="AB9" s="100" t="s">
        <v>77</v>
      </c>
      <c r="AC9" s="121" t="s">
        <v>329</v>
      </c>
      <c r="AD9" s="122" t="s">
        <v>343</v>
      </c>
      <c r="AE9" s="123">
        <v>44958</v>
      </c>
      <c r="AF9" s="123">
        <v>45078</v>
      </c>
      <c r="AG9" s="124"/>
      <c r="AH9" s="125" t="s">
        <v>326</v>
      </c>
      <c r="AI9" s="137" t="s">
        <v>334</v>
      </c>
      <c r="AJ9" s="138" t="s">
        <v>333</v>
      </c>
    </row>
    <row r="10" spans="1:39" ht="195" customHeight="1" x14ac:dyDescent="0.35">
      <c r="A10" s="27">
        <v>4</v>
      </c>
      <c r="B10" s="172" t="s">
        <v>564</v>
      </c>
      <c r="C10" s="24" t="s">
        <v>477</v>
      </c>
      <c r="D10" s="104" t="s">
        <v>347</v>
      </c>
      <c r="E10" s="104" t="s">
        <v>499</v>
      </c>
      <c r="F10" s="104" t="s">
        <v>500</v>
      </c>
      <c r="G10" s="104" t="s">
        <v>501</v>
      </c>
      <c r="H10" s="104" t="s">
        <v>511</v>
      </c>
      <c r="I10" s="104" t="s">
        <v>307</v>
      </c>
      <c r="J10" s="104" t="s">
        <v>502</v>
      </c>
      <c r="K10" s="106" t="s">
        <v>313</v>
      </c>
      <c r="L10" s="106" t="s">
        <v>503</v>
      </c>
      <c r="M10" s="98">
        <f>(22*8)*11</f>
        <v>1936</v>
      </c>
      <c r="N10" s="140">
        <f>444886737374/N2</f>
        <v>383523.04946034483</v>
      </c>
      <c r="O10" s="108">
        <v>0.8</v>
      </c>
      <c r="P10" s="108">
        <v>1</v>
      </c>
      <c r="Q10" s="100" t="s">
        <v>76</v>
      </c>
      <c r="R10" s="109" t="s">
        <v>504</v>
      </c>
      <c r="S10" s="104" t="s">
        <v>505</v>
      </c>
      <c r="T10" s="106" t="s">
        <v>320</v>
      </c>
      <c r="U10" s="131">
        <f>80%-(80%*30%)</f>
        <v>0.56000000000000005</v>
      </c>
      <c r="V10" s="104"/>
      <c r="W10" s="104"/>
      <c r="X10" s="104"/>
      <c r="Y10" s="98"/>
      <c r="Z10" s="108">
        <v>0.56000000000000005</v>
      </c>
      <c r="AA10" s="108">
        <v>1</v>
      </c>
      <c r="AB10" s="100" t="s">
        <v>76</v>
      </c>
      <c r="AC10" s="100" t="s">
        <v>329</v>
      </c>
      <c r="AD10" s="99"/>
      <c r="AE10" s="99"/>
      <c r="AF10" s="99"/>
      <c r="AG10" s="99"/>
      <c r="AH10" s="99"/>
      <c r="AI10" s="133" t="s">
        <v>506</v>
      </c>
      <c r="AJ10" s="94" t="s">
        <v>507</v>
      </c>
    </row>
    <row r="11" spans="1:39" s="101" customFormat="1" ht="195" customHeight="1" x14ac:dyDescent="0.35">
      <c r="A11" s="27">
        <v>5</v>
      </c>
      <c r="B11" s="172" t="s">
        <v>564</v>
      </c>
      <c r="C11" s="107" t="s">
        <v>554</v>
      </c>
      <c r="D11" s="104" t="s">
        <v>345</v>
      </c>
      <c r="E11" s="104" t="s">
        <v>555</v>
      </c>
      <c r="F11" s="104" t="s">
        <v>556</v>
      </c>
      <c r="G11" s="104" t="s">
        <v>557</v>
      </c>
      <c r="H11" s="104" t="s">
        <v>558</v>
      </c>
      <c r="I11" s="104" t="s">
        <v>307</v>
      </c>
      <c r="J11" s="104" t="s">
        <v>559</v>
      </c>
      <c r="K11" s="106" t="s">
        <v>313</v>
      </c>
      <c r="L11" s="106" t="s">
        <v>560</v>
      </c>
      <c r="M11" s="98">
        <f>(72*8)+(36*12)</f>
        <v>1008</v>
      </c>
      <c r="N11" s="104" t="s">
        <v>561</v>
      </c>
      <c r="O11" s="144">
        <v>0.8</v>
      </c>
      <c r="P11" s="108">
        <v>1</v>
      </c>
      <c r="Q11" s="100" t="s">
        <v>76</v>
      </c>
      <c r="R11" s="109" t="s">
        <v>562</v>
      </c>
      <c r="S11" s="104" t="s">
        <v>563</v>
      </c>
      <c r="T11" s="106" t="s">
        <v>320</v>
      </c>
      <c r="U11" s="131">
        <f>80%-(80%*30%)</f>
        <v>0.56000000000000005</v>
      </c>
      <c r="V11" s="104"/>
      <c r="W11" s="104"/>
      <c r="X11" s="104"/>
      <c r="Y11" s="98"/>
      <c r="Z11" s="108">
        <v>0.56000000000000005</v>
      </c>
      <c r="AA11" s="108">
        <v>1</v>
      </c>
      <c r="AB11" s="100" t="s">
        <v>76</v>
      </c>
      <c r="AC11" s="100" t="s">
        <v>329</v>
      </c>
      <c r="AD11" s="146"/>
      <c r="AE11" s="99"/>
      <c r="AF11" s="99"/>
      <c r="AG11" s="147"/>
      <c r="AH11" s="147"/>
      <c r="AI11" s="148"/>
      <c r="AJ11" s="94"/>
    </row>
    <row r="12" spans="1:39" ht="108.6" customHeight="1" x14ac:dyDescent="0.35">
      <c r="A12" s="27">
        <v>6</v>
      </c>
      <c r="B12" s="172" t="s">
        <v>46</v>
      </c>
      <c r="C12" s="24" t="s">
        <v>47</v>
      </c>
      <c r="D12" s="104" t="s">
        <v>345</v>
      </c>
      <c r="E12" s="104" t="s">
        <v>468</v>
      </c>
      <c r="F12" s="104" t="s">
        <v>368</v>
      </c>
      <c r="G12" s="104" t="s">
        <v>510</v>
      </c>
      <c r="H12" s="104" t="s">
        <v>497</v>
      </c>
      <c r="I12" s="104" t="s">
        <v>307</v>
      </c>
      <c r="J12" s="104" t="s">
        <v>368</v>
      </c>
      <c r="K12" s="104" t="s">
        <v>382</v>
      </c>
      <c r="L12" s="106" t="s">
        <v>389</v>
      </c>
      <c r="M12" s="98">
        <f>(240*52)*11</f>
        <v>137280</v>
      </c>
      <c r="N12" s="104" t="s">
        <v>384</v>
      </c>
      <c r="O12" s="82">
        <v>1</v>
      </c>
      <c r="P12" s="82">
        <v>0.8</v>
      </c>
      <c r="Q12" s="100" t="s">
        <v>77</v>
      </c>
      <c r="R12" s="49" t="s">
        <v>12</v>
      </c>
      <c r="S12" s="9" t="s">
        <v>498</v>
      </c>
      <c r="T12" s="106" t="s">
        <v>320</v>
      </c>
      <c r="U12" s="131">
        <f>100%-(100%*30%)</f>
        <v>0.7</v>
      </c>
      <c r="V12" s="9"/>
      <c r="W12" s="9"/>
      <c r="X12" s="9"/>
      <c r="Y12" s="1">
        <f>COUNTIF(S12:X12,"*")</f>
        <v>2</v>
      </c>
      <c r="Z12" s="129">
        <v>0.7</v>
      </c>
      <c r="AA12" s="129">
        <v>0.8</v>
      </c>
      <c r="AB12" s="100" t="s">
        <v>77</v>
      </c>
      <c r="AC12" s="72" t="s">
        <v>329</v>
      </c>
      <c r="AD12" s="76"/>
      <c r="AE12" s="77">
        <v>44958</v>
      </c>
      <c r="AF12" s="77">
        <v>45078</v>
      </c>
      <c r="AG12" s="78"/>
      <c r="AH12" s="73" t="s">
        <v>387</v>
      </c>
      <c r="AI12" s="75" t="s">
        <v>508</v>
      </c>
      <c r="AJ12" s="74" t="s">
        <v>333</v>
      </c>
      <c r="AK12" s="14"/>
      <c r="AM12" s="14"/>
    </row>
    <row r="13" spans="1:39" ht="105.6" customHeight="1" x14ac:dyDescent="0.35">
      <c r="A13" s="27">
        <v>7</v>
      </c>
      <c r="B13" s="172" t="s">
        <v>46</v>
      </c>
      <c r="C13" s="24" t="s">
        <v>47</v>
      </c>
      <c r="D13" s="104" t="s">
        <v>347</v>
      </c>
      <c r="E13" s="104" t="s">
        <v>515</v>
      </c>
      <c r="F13" s="104" t="s">
        <v>516</v>
      </c>
      <c r="G13" s="104" t="s">
        <v>363</v>
      </c>
      <c r="H13" s="104" t="s">
        <v>512</v>
      </c>
      <c r="I13" s="104" t="s">
        <v>307</v>
      </c>
      <c r="J13" s="104" t="s">
        <v>364</v>
      </c>
      <c r="K13" s="104" t="s">
        <v>313</v>
      </c>
      <c r="L13" s="106" t="s">
        <v>517</v>
      </c>
      <c r="M13" s="98">
        <f>(22*8)*12</f>
        <v>2112</v>
      </c>
      <c r="N13" s="139">
        <f>(37*1186000)/N2</f>
        <v>37.829310344827583</v>
      </c>
      <c r="O13" s="82">
        <v>0.8</v>
      </c>
      <c r="P13" s="129">
        <v>0.4</v>
      </c>
      <c r="Q13" s="3" t="s">
        <v>75</v>
      </c>
      <c r="R13" s="49" t="s">
        <v>12</v>
      </c>
      <c r="S13" s="9" t="s">
        <v>518</v>
      </c>
      <c r="T13" s="21" t="s">
        <v>320</v>
      </c>
      <c r="U13" s="131">
        <f>80%-(80%*30%)</f>
        <v>0.56000000000000005</v>
      </c>
      <c r="V13" s="9"/>
      <c r="W13" s="9"/>
      <c r="X13" s="9"/>
      <c r="Y13" s="1">
        <f>COUNTIF(S13:X13,"*")</f>
        <v>2</v>
      </c>
      <c r="Z13" s="82">
        <v>0.56000000000000005</v>
      </c>
      <c r="AA13" s="82">
        <v>0.4</v>
      </c>
      <c r="AB13" s="3" t="s">
        <v>75</v>
      </c>
      <c r="AC13" s="72" t="s">
        <v>329</v>
      </c>
      <c r="AD13" s="76"/>
      <c r="AE13" s="77">
        <v>44958</v>
      </c>
      <c r="AF13" s="77">
        <v>45078</v>
      </c>
      <c r="AG13" s="78"/>
      <c r="AH13" s="73" t="s">
        <v>387</v>
      </c>
      <c r="AI13" s="75" t="s">
        <v>388</v>
      </c>
      <c r="AJ13" s="74" t="s">
        <v>333</v>
      </c>
      <c r="AK13" s="15"/>
      <c r="AL13" s="15"/>
      <c r="AM13" s="15"/>
    </row>
    <row r="14" spans="1:39" ht="119.4" customHeight="1" x14ac:dyDescent="0.35">
      <c r="A14" s="27">
        <v>8</v>
      </c>
      <c r="B14" s="172" t="s">
        <v>46</v>
      </c>
      <c r="C14" s="24" t="s">
        <v>47</v>
      </c>
      <c r="D14" s="104" t="s">
        <v>365</v>
      </c>
      <c r="E14" s="104" t="s">
        <v>336</v>
      </c>
      <c r="F14" s="104" t="s">
        <v>366</v>
      </c>
      <c r="G14" s="104" t="s">
        <v>367</v>
      </c>
      <c r="H14" s="104" t="s">
        <v>513</v>
      </c>
      <c r="I14" s="104" t="s">
        <v>94</v>
      </c>
      <c r="J14" s="104" t="s">
        <v>366</v>
      </c>
      <c r="K14" s="106" t="s">
        <v>383</v>
      </c>
      <c r="L14" s="104" t="s">
        <v>385</v>
      </c>
      <c r="M14" s="98">
        <f>(22*4)*8</f>
        <v>704</v>
      </c>
      <c r="N14" s="141">
        <f>3500000000/N2</f>
        <v>3017.2413793103447</v>
      </c>
      <c r="O14" s="82">
        <v>0.6</v>
      </c>
      <c r="P14" s="82">
        <v>1</v>
      </c>
      <c r="Q14" s="100" t="s">
        <v>76</v>
      </c>
      <c r="R14" s="49" t="s">
        <v>94</v>
      </c>
      <c r="S14" s="9" t="s">
        <v>519</v>
      </c>
      <c r="T14" s="21" t="s">
        <v>386</v>
      </c>
      <c r="U14" s="131">
        <f>60%-(60%*30%)</f>
        <v>0.42</v>
      </c>
      <c r="V14" s="9"/>
      <c r="W14" s="9"/>
      <c r="X14" s="9"/>
      <c r="Y14" s="1">
        <f>COUNTIF(S14:X14,"*")</f>
        <v>2</v>
      </c>
      <c r="Z14" s="82">
        <v>0.42</v>
      </c>
      <c r="AA14" s="82">
        <v>0.8</v>
      </c>
      <c r="AB14" s="3" t="s">
        <v>77</v>
      </c>
      <c r="AC14" s="72" t="s">
        <v>329</v>
      </c>
      <c r="AD14" s="76"/>
      <c r="AE14" s="77">
        <v>44958</v>
      </c>
      <c r="AF14" s="77">
        <v>45078</v>
      </c>
      <c r="AG14" s="78"/>
      <c r="AH14" s="73" t="s">
        <v>387</v>
      </c>
      <c r="AI14" s="75" t="s">
        <v>388</v>
      </c>
      <c r="AJ14" s="74" t="s">
        <v>333</v>
      </c>
      <c r="AK14" s="15"/>
      <c r="AL14" s="15"/>
      <c r="AM14" s="15"/>
    </row>
    <row r="15" spans="1:39" ht="129" customHeight="1" x14ac:dyDescent="0.35">
      <c r="A15" s="27">
        <v>9</v>
      </c>
      <c r="B15" s="172" t="s">
        <v>46</v>
      </c>
      <c r="C15" s="24" t="s">
        <v>47</v>
      </c>
      <c r="D15" s="104" t="s">
        <v>347</v>
      </c>
      <c r="E15" s="104" t="s">
        <v>358</v>
      </c>
      <c r="F15" s="104" t="s">
        <v>380</v>
      </c>
      <c r="G15" s="104" t="s">
        <v>381</v>
      </c>
      <c r="H15" s="104" t="s">
        <v>514</v>
      </c>
      <c r="I15" s="104" t="s">
        <v>307</v>
      </c>
      <c r="J15" s="104" t="s">
        <v>380</v>
      </c>
      <c r="K15" s="104" t="s">
        <v>313</v>
      </c>
      <c r="L15" s="106" t="s">
        <v>520</v>
      </c>
      <c r="M15" s="98">
        <f>((15*8)*12)+((5*8)*12)</f>
        <v>1920</v>
      </c>
      <c r="N15" s="141">
        <f>((380000000+1590000000)*12)/N2</f>
        <v>20379.310344827587</v>
      </c>
      <c r="O15" s="82">
        <v>0.8</v>
      </c>
      <c r="P15" s="82">
        <v>1</v>
      </c>
      <c r="Q15" s="3" t="s">
        <v>76</v>
      </c>
      <c r="R15" s="49" t="s">
        <v>94</v>
      </c>
      <c r="S15" s="9" t="s">
        <v>521</v>
      </c>
      <c r="T15" s="21" t="s">
        <v>386</v>
      </c>
      <c r="U15" s="131">
        <f>80%-(80%*30%)</f>
        <v>0.56000000000000005</v>
      </c>
      <c r="V15" s="9"/>
      <c r="W15" s="9"/>
      <c r="X15" s="9"/>
      <c r="Y15" s="1">
        <f>COUNTIF(S15:X15,"*")</f>
        <v>2</v>
      </c>
      <c r="Z15" s="82">
        <v>0.56000000000000005</v>
      </c>
      <c r="AA15" s="82">
        <v>1</v>
      </c>
      <c r="AB15" s="100" t="s">
        <v>76</v>
      </c>
      <c r="AC15" s="72" t="s">
        <v>329</v>
      </c>
      <c r="AD15" s="76"/>
      <c r="AE15" s="77">
        <v>44958</v>
      </c>
      <c r="AF15" s="77">
        <v>45078</v>
      </c>
      <c r="AG15" s="78"/>
      <c r="AH15" s="73" t="s">
        <v>387</v>
      </c>
      <c r="AI15" s="75" t="s">
        <v>388</v>
      </c>
      <c r="AJ15" s="74" t="s">
        <v>333</v>
      </c>
      <c r="AK15" s="15"/>
      <c r="AL15" s="15"/>
      <c r="AM15" s="15"/>
    </row>
    <row r="16" spans="1:39" ht="132.6" customHeight="1" x14ac:dyDescent="0.35">
      <c r="A16" s="27">
        <v>10</v>
      </c>
      <c r="B16" s="173" t="s">
        <v>52</v>
      </c>
      <c r="C16" s="9" t="s">
        <v>52</v>
      </c>
      <c r="D16" s="104" t="s">
        <v>347</v>
      </c>
      <c r="E16" s="104" t="s">
        <v>390</v>
      </c>
      <c r="F16" s="104" t="s">
        <v>391</v>
      </c>
      <c r="G16" s="104" t="s">
        <v>395</v>
      </c>
      <c r="H16" s="104" t="s">
        <v>392</v>
      </c>
      <c r="I16" s="104" t="s">
        <v>307</v>
      </c>
      <c r="J16" s="104" t="s">
        <v>393</v>
      </c>
      <c r="K16" s="104" t="s">
        <v>394</v>
      </c>
      <c r="L16" s="106" t="s">
        <v>469</v>
      </c>
      <c r="M16" s="98">
        <f>24*365</f>
        <v>8760</v>
      </c>
      <c r="N16" s="141">
        <f>7943324664/N2</f>
        <v>6847.6936758620686</v>
      </c>
      <c r="O16" s="116">
        <v>1</v>
      </c>
      <c r="P16" s="116">
        <v>1</v>
      </c>
      <c r="Q16" s="3" t="s">
        <v>76</v>
      </c>
      <c r="R16" s="95" t="s">
        <v>12</v>
      </c>
      <c r="S16" s="104" t="s">
        <v>396</v>
      </c>
      <c r="T16" s="106" t="s">
        <v>397</v>
      </c>
      <c r="U16" s="131">
        <f>100%-(100%*30%)</f>
        <v>0.7</v>
      </c>
      <c r="V16" s="104" t="s">
        <v>398</v>
      </c>
      <c r="W16" s="106" t="s">
        <v>399</v>
      </c>
      <c r="X16" s="117">
        <f>100%-(100%*25%)</f>
        <v>0.75</v>
      </c>
      <c r="Y16" s="98"/>
      <c r="Z16" s="116">
        <v>0.7</v>
      </c>
      <c r="AA16" s="116">
        <v>0.75</v>
      </c>
      <c r="AB16" s="100" t="s">
        <v>77</v>
      </c>
      <c r="AC16" s="20" t="s">
        <v>329</v>
      </c>
      <c r="AD16" s="2"/>
      <c r="AE16" s="2"/>
      <c r="AF16" s="2"/>
      <c r="AG16" s="2"/>
      <c r="AH16" s="2"/>
      <c r="AI16" s="2"/>
      <c r="AJ16" s="2"/>
    </row>
    <row r="17" spans="1:37" ht="117.6" customHeight="1" x14ac:dyDescent="0.35">
      <c r="A17" s="27">
        <v>11</v>
      </c>
      <c r="B17" s="173" t="s">
        <v>52</v>
      </c>
      <c r="C17" s="9" t="s">
        <v>52</v>
      </c>
      <c r="D17" s="104" t="s">
        <v>365</v>
      </c>
      <c r="E17" s="104" t="s">
        <v>336</v>
      </c>
      <c r="F17" s="104" t="s">
        <v>400</v>
      </c>
      <c r="G17" s="104" t="s">
        <v>470</v>
      </c>
      <c r="H17" s="104" t="s">
        <v>471</v>
      </c>
      <c r="I17" s="104" t="s">
        <v>94</v>
      </c>
      <c r="J17" s="104" t="s">
        <v>472</v>
      </c>
      <c r="K17" s="104" t="s">
        <v>473</v>
      </c>
      <c r="L17" s="106" t="s">
        <v>474</v>
      </c>
      <c r="M17" s="98"/>
      <c r="N17" s="139"/>
      <c r="O17" s="116">
        <v>0.4</v>
      </c>
      <c r="P17" s="116">
        <v>1</v>
      </c>
      <c r="Q17" s="3" t="s">
        <v>76</v>
      </c>
      <c r="R17" s="95" t="s">
        <v>94</v>
      </c>
      <c r="S17" s="104" t="s">
        <v>475</v>
      </c>
      <c r="T17" s="106" t="s">
        <v>476</v>
      </c>
      <c r="U17" s="131">
        <f>40%-(40%*30%)</f>
        <v>0.28000000000000003</v>
      </c>
      <c r="V17" s="104" t="s">
        <v>115</v>
      </c>
      <c r="W17" s="104"/>
      <c r="X17" s="104"/>
      <c r="Y17" s="98">
        <f>COUNTIF(S17:X17,"*")</f>
        <v>3</v>
      </c>
      <c r="Z17" s="116">
        <v>0.28000000000000003</v>
      </c>
      <c r="AA17" s="116">
        <v>1</v>
      </c>
      <c r="AB17" s="3" t="s">
        <v>76</v>
      </c>
      <c r="AC17" s="20" t="s">
        <v>329</v>
      </c>
      <c r="AD17" s="2"/>
      <c r="AE17" s="2"/>
      <c r="AF17" s="2"/>
      <c r="AG17" s="2"/>
      <c r="AH17" s="2"/>
      <c r="AI17" s="2"/>
      <c r="AJ17" s="2"/>
    </row>
    <row r="18" spans="1:37" ht="139.80000000000001" customHeight="1" x14ac:dyDescent="0.35">
      <c r="A18" s="27">
        <v>12</v>
      </c>
      <c r="B18" s="172" t="s">
        <v>28</v>
      </c>
      <c r="C18" s="24" t="s">
        <v>82</v>
      </c>
      <c r="D18" s="104" t="s">
        <v>347</v>
      </c>
      <c r="E18" s="104" t="s">
        <v>467</v>
      </c>
      <c r="F18" s="104" t="s">
        <v>457</v>
      </c>
      <c r="G18" s="104" t="s">
        <v>458</v>
      </c>
      <c r="H18" s="104" t="s">
        <v>459</v>
      </c>
      <c r="I18" s="104" t="s">
        <v>307</v>
      </c>
      <c r="J18" s="104" t="s">
        <v>460</v>
      </c>
      <c r="K18" s="104" t="s">
        <v>461</v>
      </c>
      <c r="L18" s="104" t="s">
        <v>462</v>
      </c>
      <c r="M18" s="98">
        <f>24*365</f>
        <v>8760</v>
      </c>
      <c r="N18" s="104"/>
      <c r="O18" s="116">
        <v>1</v>
      </c>
      <c r="P18" s="116">
        <v>1</v>
      </c>
      <c r="Q18" s="3" t="s">
        <v>76</v>
      </c>
      <c r="R18" s="95"/>
      <c r="S18" s="104" t="s">
        <v>463</v>
      </c>
      <c r="T18" s="106" t="s">
        <v>464</v>
      </c>
      <c r="U18" s="131">
        <f>100%-(100%*30%)</f>
        <v>0.7</v>
      </c>
      <c r="V18" s="104" t="s">
        <v>465</v>
      </c>
      <c r="W18" s="106" t="s">
        <v>399</v>
      </c>
      <c r="X18" s="117">
        <f>100%-(100%*25%)</f>
        <v>0.75</v>
      </c>
      <c r="Y18" s="98"/>
      <c r="Z18" s="116">
        <v>0.7</v>
      </c>
      <c r="AA18" s="116">
        <v>0.75</v>
      </c>
      <c r="AB18" s="3" t="s">
        <v>77</v>
      </c>
      <c r="AC18" s="3" t="s">
        <v>329</v>
      </c>
      <c r="AD18" s="2"/>
      <c r="AE18" s="2"/>
      <c r="AF18" s="2"/>
      <c r="AG18" s="2"/>
      <c r="AH18" s="2"/>
      <c r="AI18" s="96" t="s">
        <v>466</v>
      </c>
      <c r="AJ18" s="2"/>
    </row>
    <row r="19" spans="1:37" ht="140.4" customHeight="1" x14ac:dyDescent="0.35">
      <c r="A19" s="27">
        <v>13</v>
      </c>
      <c r="B19" s="172" t="s">
        <v>28</v>
      </c>
      <c r="C19" s="24" t="s">
        <v>29</v>
      </c>
      <c r="D19" s="104" t="s">
        <v>347</v>
      </c>
      <c r="E19" s="104" t="s">
        <v>441</v>
      </c>
      <c r="F19" s="104" t="s">
        <v>446</v>
      </c>
      <c r="G19" s="104" t="s">
        <v>443</v>
      </c>
      <c r="H19" s="104" t="s">
        <v>444</v>
      </c>
      <c r="I19" s="104" t="s">
        <v>307</v>
      </c>
      <c r="J19" s="104" t="s">
        <v>442</v>
      </c>
      <c r="K19" s="104" t="s">
        <v>445</v>
      </c>
      <c r="L19" s="104" t="s">
        <v>447</v>
      </c>
      <c r="M19" s="98">
        <f>(365*24)</f>
        <v>8760</v>
      </c>
      <c r="N19" s="104"/>
      <c r="O19" s="116">
        <v>1</v>
      </c>
      <c r="P19" s="116">
        <v>1</v>
      </c>
      <c r="Q19" s="3" t="s">
        <v>76</v>
      </c>
      <c r="R19" s="85" t="s">
        <v>12</v>
      </c>
      <c r="S19" s="104" t="s">
        <v>480</v>
      </c>
      <c r="T19" s="106" t="s">
        <v>464</v>
      </c>
      <c r="U19" s="131">
        <f>100%-(100%*30%)</f>
        <v>0.7</v>
      </c>
      <c r="V19" s="104"/>
      <c r="W19" s="106"/>
      <c r="X19" s="117"/>
      <c r="Y19" s="98">
        <f>COUNTIF(S19:X19,"*")</f>
        <v>2</v>
      </c>
      <c r="Z19" s="116">
        <v>0.7</v>
      </c>
      <c r="AA19" s="116">
        <v>1</v>
      </c>
      <c r="AB19" s="3" t="s">
        <v>76</v>
      </c>
      <c r="AC19" s="3" t="s">
        <v>329</v>
      </c>
      <c r="AD19" s="2"/>
      <c r="AE19" s="2"/>
      <c r="AF19" s="2"/>
      <c r="AG19" s="2"/>
      <c r="AH19" s="2"/>
      <c r="AI19" s="96" t="s">
        <v>481</v>
      </c>
      <c r="AJ19" s="74" t="s">
        <v>333</v>
      </c>
    </row>
    <row r="20" spans="1:37" ht="108.6" customHeight="1" x14ac:dyDescent="0.35">
      <c r="A20" s="27">
        <v>14</v>
      </c>
      <c r="B20" s="172" t="s">
        <v>86</v>
      </c>
      <c r="C20" s="24" t="s">
        <v>86</v>
      </c>
      <c r="D20" s="104" t="s">
        <v>347</v>
      </c>
      <c r="E20" s="104" t="s">
        <v>490</v>
      </c>
      <c r="F20" s="104" t="s">
        <v>494</v>
      </c>
      <c r="G20" s="104" t="s">
        <v>489</v>
      </c>
      <c r="H20" s="104" t="s">
        <v>491</v>
      </c>
      <c r="I20" s="104" t="s">
        <v>307</v>
      </c>
      <c r="J20" s="104" t="s">
        <v>488</v>
      </c>
      <c r="K20" s="106" t="s">
        <v>492</v>
      </c>
      <c r="L20" s="104" t="s">
        <v>493</v>
      </c>
      <c r="M20" s="98">
        <f>365*24</f>
        <v>8760</v>
      </c>
      <c r="N20" s="136">
        <f>230362239056/N2</f>
        <v>198588.13711724139</v>
      </c>
      <c r="O20" s="116">
        <v>1</v>
      </c>
      <c r="P20" s="116">
        <v>1</v>
      </c>
      <c r="Q20" s="100" t="s">
        <v>76</v>
      </c>
      <c r="R20" s="49" t="s">
        <v>12</v>
      </c>
      <c r="S20" s="104" t="s">
        <v>495</v>
      </c>
      <c r="T20" s="106"/>
      <c r="U20" s="131"/>
      <c r="V20" s="104"/>
      <c r="W20" s="106"/>
      <c r="X20" s="117"/>
      <c r="Y20" s="98">
        <f>COUNTIF(S20:X20,"*")</f>
        <v>1</v>
      </c>
      <c r="Z20" s="116">
        <v>1</v>
      </c>
      <c r="AA20" s="116">
        <v>1</v>
      </c>
      <c r="AB20" s="100" t="s">
        <v>76</v>
      </c>
      <c r="AC20" s="100" t="s">
        <v>329</v>
      </c>
      <c r="AD20" s="99"/>
      <c r="AE20" s="99"/>
      <c r="AF20" s="99"/>
      <c r="AG20" s="99"/>
      <c r="AH20" s="99"/>
      <c r="AI20" s="96" t="s">
        <v>496</v>
      </c>
      <c r="AJ20" s="120" t="s">
        <v>333</v>
      </c>
    </row>
    <row r="21" spans="1:37" ht="34.950000000000003" customHeight="1" x14ac:dyDescent="0.45">
      <c r="A21" s="27"/>
      <c r="B21" s="30" t="s">
        <v>171</v>
      </c>
      <c r="C21" s="31"/>
      <c r="D21" s="32"/>
      <c r="E21" s="32"/>
      <c r="F21" s="32"/>
      <c r="G21" s="32"/>
      <c r="H21" s="32"/>
      <c r="I21" s="32"/>
      <c r="J21" s="32"/>
      <c r="K21" s="32"/>
      <c r="L21" s="32"/>
      <c r="M21" s="134"/>
      <c r="N21" s="32"/>
      <c r="O21" s="36"/>
      <c r="P21" s="36"/>
      <c r="Q21" s="31"/>
      <c r="R21" s="33"/>
      <c r="S21" s="34"/>
      <c r="T21" s="34"/>
      <c r="U21" s="132"/>
      <c r="V21" s="34"/>
      <c r="W21" s="34"/>
      <c r="X21" s="34"/>
      <c r="Y21" s="35"/>
      <c r="Z21" s="36"/>
      <c r="AA21" s="36"/>
      <c r="AB21" s="31"/>
      <c r="AC21" s="31"/>
    </row>
    <row r="22" spans="1:37" ht="100.8" customHeight="1" x14ac:dyDescent="0.35">
      <c r="A22" s="27">
        <v>15</v>
      </c>
      <c r="B22" s="172" t="s">
        <v>126</v>
      </c>
      <c r="C22" s="107" t="s">
        <v>41</v>
      </c>
      <c r="D22" s="104" t="s">
        <v>347</v>
      </c>
      <c r="E22" s="104" t="s">
        <v>482</v>
      </c>
      <c r="F22" s="104" t="s">
        <v>522</v>
      </c>
      <c r="G22" s="104" t="s">
        <v>523</v>
      </c>
      <c r="H22" s="104" t="s">
        <v>565</v>
      </c>
      <c r="I22" s="104" t="s">
        <v>307</v>
      </c>
      <c r="J22" s="104" t="s">
        <v>524</v>
      </c>
      <c r="K22" s="104" t="s">
        <v>483</v>
      </c>
      <c r="L22" s="106" t="s">
        <v>484</v>
      </c>
      <c r="M22" s="98">
        <v>3806</v>
      </c>
      <c r="N22" s="142">
        <v>41511.37013965517</v>
      </c>
      <c r="O22" s="116">
        <v>0.8</v>
      </c>
      <c r="P22" s="116">
        <v>1</v>
      </c>
      <c r="Q22" s="100" t="s">
        <v>76</v>
      </c>
      <c r="R22" s="130" t="s">
        <v>12</v>
      </c>
      <c r="S22" s="104" t="s">
        <v>485</v>
      </c>
      <c r="T22" s="104" t="s">
        <v>486</v>
      </c>
      <c r="U22" s="131">
        <v>0.56000000000000005</v>
      </c>
      <c r="V22" s="104" t="s">
        <v>487</v>
      </c>
      <c r="W22" s="106" t="s">
        <v>486</v>
      </c>
      <c r="X22" s="117">
        <v>0.39200000000000002</v>
      </c>
      <c r="Y22" s="98">
        <v>4</v>
      </c>
      <c r="Z22" s="144">
        <v>0.39</v>
      </c>
      <c r="AA22" s="144">
        <v>1</v>
      </c>
      <c r="AB22" s="100" t="s">
        <v>76</v>
      </c>
      <c r="AC22" s="105" t="s">
        <v>454</v>
      </c>
      <c r="AD22" s="102"/>
      <c r="AE22" s="102"/>
      <c r="AF22" s="102"/>
      <c r="AG22" s="102"/>
      <c r="AH22" s="102"/>
      <c r="AI22" s="102"/>
      <c r="AJ22" s="102"/>
      <c r="AK22" s="97"/>
    </row>
    <row r="23" spans="1:37" ht="99.6" customHeight="1" x14ac:dyDescent="0.35">
      <c r="A23" s="27">
        <v>16</v>
      </c>
      <c r="B23" s="172" t="s">
        <v>126</v>
      </c>
      <c r="C23" s="107" t="s">
        <v>125</v>
      </c>
      <c r="D23" s="104" t="s">
        <v>347</v>
      </c>
      <c r="E23" s="104" t="s">
        <v>450</v>
      </c>
      <c r="F23" s="104" t="s">
        <v>525</v>
      </c>
      <c r="G23" s="104" t="s">
        <v>526</v>
      </c>
      <c r="H23" s="104" t="s">
        <v>527</v>
      </c>
      <c r="I23" s="104" t="s">
        <v>307</v>
      </c>
      <c r="J23" s="104" t="s">
        <v>525</v>
      </c>
      <c r="K23" s="104" t="s">
        <v>451</v>
      </c>
      <c r="L23" s="106" t="s">
        <v>452</v>
      </c>
      <c r="M23" s="98">
        <f>365*8</f>
        <v>2920</v>
      </c>
      <c r="N23" s="143">
        <f>50000000000/N2</f>
        <v>43103.448275862072</v>
      </c>
      <c r="O23" s="144">
        <v>0.8</v>
      </c>
      <c r="P23" s="144">
        <v>1</v>
      </c>
      <c r="Q23" s="3" t="s">
        <v>76</v>
      </c>
      <c r="R23" s="49" t="s">
        <v>12</v>
      </c>
      <c r="S23" s="104" t="s">
        <v>528</v>
      </c>
      <c r="T23" s="106" t="s">
        <v>320</v>
      </c>
      <c r="U23" s="131">
        <f>80%-(80%*30%)</f>
        <v>0.56000000000000005</v>
      </c>
      <c r="V23" s="104" t="s">
        <v>529</v>
      </c>
      <c r="W23" s="106" t="s">
        <v>453</v>
      </c>
      <c r="X23" s="117">
        <f>100%-(100%*30%)</f>
        <v>0.7</v>
      </c>
      <c r="Y23" s="98">
        <f>COUNTIF(S23:X23,"*")</f>
        <v>4</v>
      </c>
      <c r="Z23" s="144">
        <v>0.56000000000000005</v>
      </c>
      <c r="AA23" s="144">
        <v>0.7</v>
      </c>
      <c r="AB23" s="100" t="s">
        <v>77</v>
      </c>
      <c r="AC23" s="16" t="s">
        <v>454</v>
      </c>
      <c r="AD23" s="2"/>
      <c r="AE23" s="2"/>
      <c r="AF23" s="2"/>
      <c r="AG23" s="2"/>
      <c r="AH23" s="2"/>
      <c r="AI23" s="92" t="s">
        <v>530</v>
      </c>
      <c r="AJ23" s="87" t="s">
        <v>333</v>
      </c>
    </row>
    <row r="24" spans="1:37" ht="127.2" customHeight="1" x14ac:dyDescent="0.35">
      <c r="A24" s="27">
        <v>17</v>
      </c>
      <c r="B24" s="172" t="s">
        <v>126</v>
      </c>
      <c r="C24" s="107" t="s">
        <v>152</v>
      </c>
      <c r="D24" s="104" t="s">
        <v>347</v>
      </c>
      <c r="E24" s="126" t="s">
        <v>455</v>
      </c>
      <c r="F24" s="126" t="s">
        <v>531</v>
      </c>
      <c r="G24" s="126" t="s">
        <v>532</v>
      </c>
      <c r="H24" s="126" t="s">
        <v>533</v>
      </c>
      <c r="I24" s="104" t="s">
        <v>307</v>
      </c>
      <c r="J24" s="126" t="s">
        <v>534</v>
      </c>
      <c r="K24" s="135" t="s">
        <v>456</v>
      </c>
      <c r="L24" s="135" t="s">
        <v>535</v>
      </c>
      <c r="M24" s="127">
        <f>+(58*48)+(157*(30*24))+(219*48)</f>
        <v>126336</v>
      </c>
      <c r="N24" s="145">
        <f>(412595252690.65*15%)/N2</f>
        <v>53352.834399653024</v>
      </c>
      <c r="O24" s="116">
        <v>1</v>
      </c>
      <c r="P24" s="116">
        <v>1</v>
      </c>
      <c r="Q24" s="3" t="s">
        <v>76</v>
      </c>
      <c r="R24" s="80"/>
      <c r="S24" s="126" t="s">
        <v>536</v>
      </c>
      <c r="T24" s="106" t="s">
        <v>397</v>
      </c>
      <c r="U24" s="131">
        <f>100%-(100%*30%)</f>
        <v>0.7</v>
      </c>
      <c r="V24" s="104" t="s">
        <v>537</v>
      </c>
      <c r="W24" s="106" t="s">
        <v>397</v>
      </c>
      <c r="X24" s="117">
        <f>70%-(70%*30%)</f>
        <v>0.49</v>
      </c>
      <c r="Y24" s="127">
        <f>COUNTIF(S24:X24,"*")</f>
        <v>4</v>
      </c>
      <c r="Z24" s="116">
        <v>0.49</v>
      </c>
      <c r="AA24" s="116">
        <v>1</v>
      </c>
      <c r="AB24" s="81" t="s">
        <v>371</v>
      </c>
      <c r="AC24" s="3" t="s">
        <v>454</v>
      </c>
      <c r="AD24" s="2"/>
      <c r="AE24" s="2"/>
      <c r="AF24" s="2"/>
      <c r="AG24" s="2"/>
      <c r="AH24" s="2"/>
      <c r="AI24" s="93" t="s">
        <v>538</v>
      </c>
      <c r="AJ24" s="94" t="s">
        <v>333</v>
      </c>
    </row>
    <row r="25" spans="1:37" ht="126.6" customHeight="1" x14ac:dyDescent="0.35">
      <c r="A25" s="27">
        <v>18</v>
      </c>
      <c r="B25" s="172" t="s">
        <v>162</v>
      </c>
      <c r="C25" s="107" t="s">
        <v>44</v>
      </c>
      <c r="D25" s="89" t="s">
        <v>337</v>
      </c>
      <c r="E25" s="89" t="s">
        <v>539</v>
      </c>
      <c r="F25" s="89" t="s">
        <v>540</v>
      </c>
      <c r="G25" s="89" t="s">
        <v>541</v>
      </c>
      <c r="H25" s="89" t="s">
        <v>369</v>
      </c>
      <c r="I25" s="89" t="s">
        <v>94</v>
      </c>
      <c r="J25" s="89" t="s">
        <v>542</v>
      </c>
      <c r="K25" s="89" t="s">
        <v>370</v>
      </c>
      <c r="L25" s="89" t="s">
        <v>543</v>
      </c>
      <c r="M25" s="127"/>
      <c r="N25" s="145"/>
      <c r="O25" s="90">
        <v>0.6</v>
      </c>
      <c r="P25" s="90">
        <v>1</v>
      </c>
      <c r="Q25" s="81" t="s">
        <v>371</v>
      </c>
      <c r="R25" s="91" t="s">
        <v>94</v>
      </c>
      <c r="S25" s="89" t="s">
        <v>372</v>
      </c>
      <c r="T25" s="106" t="s">
        <v>397</v>
      </c>
      <c r="U25" s="131">
        <f>60%-(60%*30%)</f>
        <v>0.42</v>
      </c>
      <c r="V25" s="89"/>
      <c r="W25" s="89"/>
      <c r="X25" s="89"/>
      <c r="Y25" s="90">
        <v>0.42</v>
      </c>
      <c r="Z25" s="90">
        <v>0.42</v>
      </c>
      <c r="AA25" s="116">
        <v>1</v>
      </c>
      <c r="AB25" s="81" t="s">
        <v>371</v>
      </c>
      <c r="AC25" s="100" t="s">
        <v>454</v>
      </c>
      <c r="AD25" s="160" t="s">
        <v>373</v>
      </c>
      <c r="AE25" s="161">
        <v>44562</v>
      </c>
      <c r="AF25" s="161">
        <v>44562</v>
      </c>
      <c r="AG25" s="162" t="s">
        <v>374</v>
      </c>
      <c r="AH25" s="162" t="s">
        <v>375</v>
      </c>
      <c r="AI25" s="163" t="s">
        <v>544</v>
      </c>
      <c r="AJ25" s="102"/>
    </row>
    <row r="26" spans="1:37" ht="25.95" customHeight="1" x14ac:dyDescent="0.45">
      <c r="A26" s="27"/>
      <c r="B26" s="30" t="s">
        <v>185</v>
      </c>
      <c r="C26" s="31"/>
      <c r="D26" s="32"/>
      <c r="E26" s="32"/>
      <c r="F26" s="32"/>
      <c r="G26" s="32"/>
      <c r="H26" s="32"/>
      <c r="I26" s="32"/>
      <c r="J26" s="32"/>
      <c r="K26" s="32"/>
      <c r="L26" s="32"/>
      <c r="M26" s="134"/>
      <c r="N26" s="32"/>
      <c r="O26" s="36"/>
      <c r="P26" s="36"/>
      <c r="Q26" s="31"/>
      <c r="R26" s="33"/>
      <c r="S26" s="34"/>
      <c r="T26" s="34"/>
      <c r="U26" s="132"/>
      <c r="V26" s="34"/>
      <c r="W26" s="34"/>
      <c r="X26" s="34"/>
      <c r="Y26" s="35"/>
      <c r="Z26" s="36"/>
      <c r="AA26" s="36"/>
      <c r="AB26" s="31"/>
      <c r="AC26" s="31"/>
    </row>
    <row r="27" spans="1:37" ht="110.25" customHeight="1" x14ac:dyDescent="0.35">
      <c r="A27" s="27">
        <v>19</v>
      </c>
      <c r="B27" s="172" t="s">
        <v>36</v>
      </c>
      <c r="C27" s="24" t="s">
        <v>37</v>
      </c>
      <c r="D27" s="89" t="s">
        <v>337</v>
      </c>
      <c r="E27" s="89" t="s">
        <v>539</v>
      </c>
      <c r="F27" s="104" t="s">
        <v>401</v>
      </c>
      <c r="G27" s="104" t="s">
        <v>545</v>
      </c>
      <c r="H27" s="104"/>
      <c r="I27" s="104" t="s">
        <v>94</v>
      </c>
      <c r="J27" s="104" t="s">
        <v>408</v>
      </c>
      <c r="K27" s="104" t="s">
        <v>412</v>
      </c>
      <c r="L27" s="106" t="s">
        <v>417</v>
      </c>
      <c r="M27" s="98" t="s">
        <v>413</v>
      </c>
      <c r="N27" s="104">
        <f>(35*4)*12</f>
        <v>1680</v>
      </c>
      <c r="O27" s="144">
        <v>0.6</v>
      </c>
      <c r="P27" s="144">
        <v>1</v>
      </c>
      <c r="Q27" s="3" t="s">
        <v>76</v>
      </c>
      <c r="R27" s="84" t="s">
        <v>94</v>
      </c>
      <c r="S27" s="104" t="s">
        <v>546</v>
      </c>
      <c r="T27" s="106" t="s">
        <v>397</v>
      </c>
      <c r="U27" s="164">
        <f>60%-(60%*30%)</f>
        <v>0.42</v>
      </c>
      <c r="V27" s="104" t="s">
        <v>414</v>
      </c>
      <c r="W27" s="106" t="s">
        <v>415</v>
      </c>
      <c r="X27" s="165">
        <f>100%-(100%*25%)</f>
        <v>0.75</v>
      </c>
      <c r="Y27" s="98">
        <f>COUNTIF(S27:X27,"*")</f>
        <v>4</v>
      </c>
      <c r="Z27" s="144">
        <v>0.42</v>
      </c>
      <c r="AA27" s="144">
        <v>0.75</v>
      </c>
      <c r="AB27" s="100" t="s">
        <v>77</v>
      </c>
      <c r="AC27" s="112" t="s">
        <v>329</v>
      </c>
      <c r="AD27" s="102"/>
      <c r="AE27" s="102"/>
      <c r="AF27" s="102"/>
      <c r="AG27" s="102"/>
      <c r="AH27" s="102"/>
      <c r="AI27" s="159" t="s">
        <v>547</v>
      </c>
      <c r="AJ27" s="138" t="s">
        <v>333</v>
      </c>
    </row>
    <row r="28" spans="1:37" ht="105.75" customHeight="1" x14ac:dyDescent="0.35">
      <c r="A28" s="27">
        <v>20</v>
      </c>
      <c r="B28" s="172" t="s">
        <v>36</v>
      </c>
      <c r="C28" s="24" t="s">
        <v>37</v>
      </c>
      <c r="D28" s="104" t="s">
        <v>347</v>
      </c>
      <c r="E28" s="104" t="s">
        <v>403</v>
      </c>
      <c r="F28" s="104" t="s">
        <v>402</v>
      </c>
      <c r="G28" s="104" t="s">
        <v>406</v>
      </c>
      <c r="H28" s="104"/>
      <c r="I28" s="104" t="s">
        <v>307</v>
      </c>
      <c r="J28" s="104" t="s">
        <v>409</v>
      </c>
      <c r="K28" s="104" t="s">
        <v>411</v>
      </c>
      <c r="L28" s="106" t="s">
        <v>548</v>
      </c>
      <c r="M28" s="98">
        <f>25*24</f>
        <v>600</v>
      </c>
      <c r="N28" s="142">
        <f>22200000/N2</f>
        <v>19.137931034482758</v>
      </c>
      <c r="O28" s="144">
        <v>0.4</v>
      </c>
      <c r="P28" s="144">
        <v>0.6</v>
      </c>
      <c r="Q28" s="3" t="s">
        <v>75</v>
      </c>
      <c r="R28" s="84" t="s">
        <v>12</v>
      </c>
      <c r="S28" s="104" t="s">
        <v>416</v>
      </c>
      <c r="T28" s="106" t="s">
        <v>397</v>
      </c>
      <c r="U28" s="164">
        <f>40%-(40%*30%)</f>
        <v>0.28000000000000003</v>
      </c>
      <c r="V28" s="103"/>
      <c r="W28" s="103"/>
      <c r="X28" s="103"/>
      <c r="Y28" s="98">
        <f>COUNTIF(S28:X28,"*")</f>
        <v>2</v>
      </c>
      <c r="Z28" s="144">
        <v>0.28000000000000003</v>
      </c>
      <c r="AA28" s="144">
        <v>0.6</v>
      </c>
      <c r="AB28" s="3" t="s">
        <v>75</v>
      </c>
      <c r="AC28" s="112" t="s">
        <v>329</v>
      </c>
      <c r="AD28" s="102"/>
      <c r="AE28" s="102"/>
      <c r="AF28" s="102"/>
      <c r="AG28" s="102"/>
      <c r="AH28" s="102"/>
      <c r="AI28" s="159" t="s">
        <v>547</v>
      </c>
      <c r="AJ28" s="138" t="s">
        <v>333</v>
      </c>
    </row>
    <row r="29" spans="1:37" ht="116.25" customHeight="1" x14ac:dyDescent="0.35">
      <c r="A29" s="27">
        <v>21</v>
      </c>
      <c r="B29" s="172" t="s">
        <v>36</v>
      </c>
      <c r="C29" s="24" t="s">
        <v>37</v>
      </c>
      <c r="D29" s="104" t="s">
        <v>347</v>
      </c>
      <c r="E29" s="104" t="s">
        <v>405</v>
      </c>
      <c r="F29" s="104" t="s">
        <v>404</v>
      </c>
      <c r="G29" s="104" t="s">
        <v>407</v>
      </c>
      <c r="H29" s="104"/>
      <c r="I29" s="104" t="s">
        <v>307</v>
      </c>
      <c r="J29" s="104" t="s">
        <v>410</v>
      </c>
      <c r="K29" s="104" t="s">
        <v>549</v>
      </c>
      <c r="L29" s="106" t="s">
        <v>417</v>
      </c>
      <c r="M29" s="98">
        <f>(35*4)*12</f>
        <v>1680</v>
      </c>
      <c r="N29" s="142">
        <f>83500087010/N2</f>
        <v>71982.833629310349</v>
      </c>
      <c r="O29" s="144">
        <v>0.4</v>
      </c>
      <c r="P29" s="144">
        <v>1</v>
      </c>
      <c r="Q29" s="3" t="s">
        <v>76</v>
      </c>
      <c r="R29" s="84" t="s">
        <v>12</v>
      </c>
      <c r="S29" s="104" t="s">
        <v>550</v>
      </c>
      <c r="T29" s="106" t="s">
        <v>397</v>
      </c>
      <c r="U29" s="164">
        <f>40%-(40%*30%)</f>
        <v>0.28000000000000003</v>
      </c>
      <c r="V29" s="10"/>
      <c r="W29" s="10"/>
      <c r="X29" s="10"/>
      <c r="Y29" s="98">
        <f>COUNTIF(S29:X29,"*")</f>
        <v>2</v>
      </c>
      <c r="Z29" s="144">
        <v>0.28000000000000003</v>
      </c>
      <c r="AA29" s="144">
        <v>1</v>
      </c>
      <c r="AB29" s="3" t="s">
        <v>76</v>
      </c>
      <c r="AC29" s="112" t="s">
        <v>329</v>
      </c>
      <c r="AD29" s="102"/>
      <c r="AE29" s="102"/>
      <c r="AF29" s="102"/>
      <c r="AG29" s="102"/>
      <c r="AH29" s="102"/>
      <c r="AI29" s="159" t="s">
        <v>547</v>
      </c>
      <c r="AJ29" s="138" t="s">
        <v>333</v>
      </c>
    </row>
    <row r="30" spans="1:37" ht="123.6" customHeight="1" x14ac:dyDescent="0.35">
      <c r="A30" s="27">
        <v>22</v>
      </c>
      <c r="B30" s="173" t="s">
        <v>479</v>
      </c>
      <c r="C30" s="24" t="s">
        <v>50</v>
      </c>
      <c r="D30" s="104" t="s">
        <v>345</v>
      </c>
      <c r="E30" s="104" t="s">
        <v>428</v>
      </c>
      <c r="F30" s="104" t="s">
        <v>429</v>
      </c>
      <c r="G30" s="104" t="s">
        <v>431</v>
      </c>
      <c r="H30" s="104"/>
      <c r="I30" s="104" t="s">
        <v>430</v>
      </c>
      <c r="J30" s="104" t="s">
        <v>434</v>
      </c>
      <c r="K30" s="104" t="s">
        <v>432</v>
      </c>
      <c r="L30" s="106" t="s">
        <v>433</v>
      </c>
      <c r="M30" s="98">
        <f>365*8</f>
        <v>2920</v>
      </c>
      <c r="N30" s="104"/>
      <c r="O30" s="144">
        <v>0.8</v>
      </c>
      <c r="P30" s="144">
        <v>1</v>
      </c>
      <c r="Q30" s="3" t="s">
        <v>76</v>
      </c>
      <c r="R30" s="84" t="s">
        <v>12</v>
      </c>
      <c r="S30" s="104" t="s">
        <v>435</v>
      </c>
      <c r="T30" s="106" t="s">
        <v>397</v>
      </c>
      <c r="U30" s="164">
        <f>80%-(80%*30%)</f>
        <v>0.56000000000000005</v>
      </c>
      <c r="V30" s="104"/>
      <c r="W30" s="104"/>
      <c r="X30" s="104"/>
      <c r="Y30" s="98">
        <f>COUNTIF(S30:X30,"*")</f>
        <v>2</v>
      </c>
      <c r="Z30" s="144">
        <v>0.56000000000000005</v>
      </c>
      <c r="AA30" s="144">
        <v>1</v>
      </c>
      <c r="AB30" s="3" t="s">
        <v>77</v>
      </c>
      <c r="AC30" s="112" t="s">
        <v>329</v>
      </c>
      <c r="AD30" s="102"/>
      <c r="AE30" s="102"/>
      <c r="AF30" s="102"/>
      <c r="AG30" s="102"/>
      <c r="AH30" s="102"/>
      <c r="AI30" s="159" t="s">
        <v>547</v>
      </c>
      <c r="AJ30" s="138" t="s">
        <v>333</v>
      </c>
    </row>
    <row r="31" spans="1:37" ht="156" customHeight="1" x14ac:dyDescent="0.35">
      <c r="A31" s="27">
        <v>23</v>
      </c>
      <c r="B31" s="173" t="s">
        <v>479</v>
      </c>
      <c r="C31" s="24" t="s">
        <v>50</v>
      </c>
      <c r="D31" s="104" t="s">
        <v>345</v>
      </c>
      <c r="E31" s="104" t="s">
        <v>362</v>
      </c>
      <c r="F31" s="104" t="s">
        <v>436</v>
      </c>
      <c r="G31" s="104" t="s">
        <v>437</v>
      </c>
      <c r="H31" s="104" t="s">
        <v>439</v>
      </c>
      <c r="I31" s="104" t="s">
        <v>307</v>
      </c>
      <c r="J31" s="104" t="s">
        <v>436</v>
      </c>
      <c r="K31" s="104" t="s">
        <v>438</v>
      </c>
      <c r="L31" s="106" t="s">
        <v>551</v>
      </c>
      <c r="M31" s="98">
        <v>89909</v>
      </c>
      <c r="N31" s="104" t="s">
        <v>552</v>
      </c>
      <c r="O31" s="144">
        <v>1</v>
      </c>
      <c r="P31" s="144">
        <v>1</v>
      </c>
      <c r="Q31" s="3" t="s">
        <v>76</v>
      </c>
      <c r="R31" s="84" t="s">
        <v>12</v>
      </c>
      <c r="S31" s="104" t="s">
        <v>449</v>
      </c>
      <c r="T31" s="106" t="s">
        <v>397</v>
      </c>
      <c r="U31" s="164">
        <f>100%-(100%*30%)</f>
        <v>0.7</v>
      </c>
      <c r="V31" s="104"/>
      <c r="W31" s="104"/>
      <c r="X31" s="104"/>
      <c r="Y31" s="98">
        <f>COUNTIF(S31:X31,"*")</f>
        <v>2</v>
      </c>
      <c r="Z31" s="144">
        <v>0.7</v>
      </c>
      <c r="AA31" s="144">
        <v>1</v>
      </c>
      <c r="AB31" s="3" t="s">
        <v>76</v>
      </c>
      <c r="AC31" s="112" t="s">
        <v>329</v>
      </c>
      <c r="AD31" s="102"/>
      <c r="AE31" s="102"/>
      <c r="AF31" s="102"/>
      <c r="AG31" s="102"/>
      <c r="AH31" s="102"/>
      <c r="AI31" s="159" t="s">
        <v>547</v>
      </c>
      <c r="AJ31" s="138" t="s">
        <v>333</v>
      </c>
    </row>
    <row r="32" spans="1:37" ht="138" customHeight="1" x14ac:dyDescent="0.35">
      <c r="A32" s="27">
        <v>24</v>
      </c>
      <c r="B32" s="173" t="s">
        <v>479</v>
      </c>
      <c r="C32" s="24" t="s">
        <v>50</v>
      </c>
      <c r="D32" s="104" t="s">
        <v>345</v>
      </c>
      <c r="E32" s="104" t="s">
        <v>359</v>
      </c>
      <c r="F32" s="104" t="s">
        <v>360</v>
      </c>
      <c r="G32" s="104" t="s">
        <v>361</v>
      </c>
      <c r="H32" s="104" t="s">
        <v>553</v>
      </c>
      <c r="I32" s="104" t="s">
        <v>307</v>
      </c>
      <c r="J32" s="104" t="s">
        <v>360</v>
      </c>
      <c r="K32" s="104" t="s">
        <v>438</v>
      </c>
      <c r="L32" s="106" t="s">
        <v>440</v>
      </c>
      <c r="M32" s="98">
        <f>(15*8)*488</f>
        <v>58560</v>
      </c>
      <c r="N32" s="104" t="s">
        <v>552</v>
      </c>
      <c r="O32" s="144">
        <v>1</v>
      </c>
      <c r="P32" s="144">
        <v>1</v>
      </c>
      <c r="Q32" s="3" t="s">
        <v>76</v>
      </c>
      <c r="R32" s="84" t="s">
        <v>12</v>
      </c>
      <c r="S32" s="104" t="s">
        <v>448</v>
      </c>
      <c r="T32" s="106" t="s">
        <v>397</v>
      </c>
      <c r="U32" s="164">
        <f>100%-(100%*30%)</f>
        <v>0.7</v>
      </c>
      <c r="V32" s="104"/>
      <c r="W32" s="104"/>
      <c r="X32" s="104"/>
      <c r="Y32" s="98">
        <f>COUNTIF(S32:X32,"*")</f>
        <v>2</v>
      </c>
      <c r="Z32" s="144">
        <v>0.7</v>
      </c>
      <c r="AA32" s="144">
        <v>1</v>
      </c>
      <c r="AB32" s="3" t="s">
        <v>76</v>
      </c>
      <c r="AC32" s="112" t="s">
        <v>329</v>
      </c>
      <c r="AD32" s="102"/>
      <c r="AE32" s="102"/>
      <c r="AF32" s="102"/>
      <c r="AG32" s="102"/>
      <c r="AH32" s="102"/>
      <c r="AI32" s="159" t="s">
        <v>547</v>
      </c>
      <c r="AJ32" s="138" t="s">
        <v>333</v>
      </c>
    </row>
    <row r="33" spans="1:36" ht="30" customHeight="1" x14ac:dyDescent="0.45">
      <c r="A33" s="27"/>
      <c r="B33" s="30" t="s">
        <v>186</v>
      </c>
      <c r="C33" s="31"/>
      <c r="D33" s="32"/>
      <c r="E33" s="32"/>
      <c r="F33" s="32"/>
      <c r="G33" s="32"/>
      <c r="H33" s="32"/>
      <c r="I33" s="32"/>
      <c r="J33" s="32"/>
      <c r="K33" s="32"/>
      <c r="L33" s="32"/>
      <c r="M33" s="134"/>
      <c r="N33" s="32"/>
      <c r="O33" s="36"/>
      <c r="P33" s="36"/>
      <c r="Q33" s="31"/>
      <c r="R33" s="33"/>
      <c r="S33" s="34"/>
      <c r="T33" s="34"/>
      <c r="U33" s="132"/>
      <c r="V33" s="34"/>
      <c r="W33" s="34"/>
      <c r="X33" s="34"/>
      <c r="Y33" s="35"/>
      <c r="Z33" s="36"/>
      <c r="AA33" s="36"/>
      <c r="AB33" s="31"/>
      <c r="AC33" s="31"/>
    </row>
    <row r="34" spans="1:36" ht="85.95" customHeight="1" x14ac:dyDescent="0.35">
      <c r="A34" s="27">
        <v>25</v>
      </c>
      <c r="B34" s="172" t="s">
        <v>42</v>
      </c>
      <c r="C34" s="24" t="s">
        <v>42</v>
      </c>
      <c r="D34" s="104" t="s">
        <v>345</v>
      </c>
      <c r="E34" s="104" t="s">
        <v>418</v>
      </c>
      <c r="F34" s="104" t="s">
        <v>419</v>
      </c>
      <c r="G34" s="104" t="s">
        <v>420</v>
      </c>
      <c r="H34" s="104" t="s">
        <v>421</v>
      </c>
      <c r="I34" s="104" t="s">
        <v>307</v>
      </c>
      <c r="J34" s="104" t="s">
        <v>422</v>
      </c>
      <c r="K34" s="106" t="s">
        <v>423</v>
      </c>
      <c r="L34" s="104" t="s">
        <v>424</v>
      </c>
      <c r="M34" s="98">
        <f>(22*8)+2</f>
        <v>178</v>
      </c>
      <c r="N34" s="104" t="s">
        <v>509</v>
      </c>
      <c r="O34" s="43">
        <v>0.6</v>
      </c>
      <c r="P34" s="43">
        <v>0.8</v>
      </c>
      <c r="Q34" s="3" t="s">
        <v>77</v>
      </c>
      <c r="R34" s="49" t="s">
        <v>12</v>
      </c>
      <c r="S34" s="104" t="s">
        <v>425</v>
      </c>
      <c r="T34" s="106" t="s">
        <v>397</v>
      </c>
      <c r="U34" s="164">
        <f>60%-(60%*30%)</f>
        <v>0.42</v>
      </c>
      <c r="V34" s="104"/>
      <c r="W34" s="104"/>
      <c r="X34" s="104"/>
      <c r="Y34" s="98">
        <f>COUNTIF(S34:X34,"*")</f>
        <v>2</v>
      </c>
      <c r="Z34" s="144">
        <v>0.42</v>
      </c>
      <c r="AA34" s="144">
        <v>0.8</v>
      </c>
      <c r="AB34" s="100" t="s">
        <v>77</v>
      </c>
      <c r="AC34" s="98" t="s">
        <v>329</v>
      </c>
      <c r="AD34" s="2"/>
      <c r="AE34" s="2"/>
      <c r="AF34" s="2"/>
      <c r="AG34" s="2"/>
      <c r="AH34" s="2"/>
      <c r="AI34" s="88" t="s">
        <v>426</v>
      </c>
      <c r="AJ34" s="86" t="s">
        <v>427</v>
      </c>
    </row>
    <row r="36" spans="1:36" x14ac:dyDescent="0.35">
      <c r="B36" s="174" t="s">
        <v>567</v>
      </c>
      <c r="C36" s="174"/>
      <c r="D36" s="174"/>
      <c r="E36" s="174"/>
      <c r="F36" s="174"/>
      <c r="G36" s="174"/>
    </row>
  </sheetData>
  <sheetProtection algorithmName="SHA-512" hashValue="MGuj35dzDrl9oABT3GBXRKvw+AgQwIPRBmzcQ6sfUrg1aa7jfF3Kwmh6fvsSHGSTbK1vvfBWBmv8FW8RY8Ve1g==" saltValue="JxLR8GPMrkMykugIT+j1Jw==" spinCount="100000" sheet="1" objects="1" scenarios="1"/>
  <autoFilter ref="B3:AB34"/>
  <mergeCells count="19">
    <mergeCell ref="Z1:AA1"/>
    <mergeCell ref="AB1:AC1"/>
    <mergeCell ref="AB2:AC2"/>
    <mergeCell ref="O1:P1"/>
    <mergeCell ref="B36:G36"/>
    <mergeCell ref="E1:M2"/>
    <mergeCell ref="Q1:R1"/>
    <mergeCell ref="S1:T1"/>
    <mergeCell ref="U1:V1"/>
    <mergeCell ref="W1:X1"/>
    <mergeCell ref="Q2:R2"/>
    <mergeCell ref="S2:T2"/>
    <mergeCell ref="U2:V2"/>
    <mergeCell ref="W2:X2"/>
    <mergeCell ref="O2:P2"/>
    <mergeCell ref="Z2:AA2"/>
    <mergeCell ref="Q3:Q4"/>
    <mergeCell ref="R3:R4"/>
    <mergeCell ref="AD2:AE2"/>
  </mergeCells>
  <conditionalFormatting sqref="AB13:AB14 Q22 Q13:Q15">
    <cfRule type="containsText" dxfId="287" priority="817" operator="containsText" text="Extrema">
      <formula>NOT(ISERROR(SEARCH("Extrema",Q13)))</formula>
    </cfRule>
    <cfRule type="containsText" dxfId="286" priority="818" operator="containsText" text="Alto">
      <formula>NOT(ISERROR(SEARCH("Alto",Q13)))</formula>
    </cfRule>
    <cfRule type="containsText" dxfId="285" priority="819" operator="containsText" text="Bajo">
      <formula>NOT(ISERROR(SEARCH("Bajo",Q13)))</formula>
    </cfRule>
    <cfRule type="containsText" dxfId="284" priority="820" operator="containsText" text="Moderado">
      <formula>NOT(ISERROR(SEARCH("Moderado",Q13)))</formula>
    </cfRule>
  </conditionalFormatting>
  <conditionalFormatting sqref="AB19">
    <cfRule type="containsText" dxfId="283" priority="793" operator="containsText" text="Extrema">
      <formula>NOT(ISERROR(SEARCH("Extrema",AB19)))</formula>
    </cfRule>
    <cfRule type="containsText" dxfId="282" priority="794" operator="containsText" text="Alto">
      <formula>NOT(ISERROR(SEARCH("Alto",AB19)))</formula>
    </cfRule>
    <cfRule type="containsText" dxfId="281" priority="795" operator="containsText" text="Bajo">
      <formula>NOT(ISERROR(SEARCH("Bajo",AB19)))</formula>
    </cfRule>
    <cfRule type="containsText" dxfId="280" priority="796" operator="containsText" text="Moderado">
      <formula>NOT(ISERROR(SEARCH("Moderado",AB19)))</formula>
    </cfRule>
  </conditionalFormatting>
  <conditionalFormatting sqref="AB28">
    <cfRule type="containsText" dxfId="275" priority="701" operator="containsText" text="Extrema">
      <formula>NOT(ISERROR(SEARCH("Extrema",AB28)))</formula>
    </cfRule>
    <cfRule type="containsText" dxfId="274" priority="702" operator="containsText" text="Alto">
      <formula>NOT(ISERROR(SEARCH("Alto",AB28)))</formula>
    </cfRule>
    <cfRule type="containsText" dxfId="273" priority="703" operator="containsText" text="Bajo">
      <formula>NOT(ISERROR(SEARCH("Bajo",AB28)))</formula>
    </cfRule>
    <cfRule type="containsText" dxfId="272" priority="704" operator="containsText" text="Moderado">
      <formula>NOT(ISERROR(SEARCH("Moderado",AB28)))</formula>
    </cfRule>
  </conditionalFormatting>
  <conditionalFormatting sqref="AC27">
    <cfRule type="containsText" dxfId="271" priority="705" operator="containsText" text="Extrema">
      <formula>NOT(ISERROR(SEARCH("Extrema",AC27)))</formula>
    </cfRule>
    <cfRule type="containsText" dxfId="270" priority="706" operator="containsText" text="Alto">
      <formula>NOT(ISERROR(SEARCH("Alto",AC27)))</formula>
    </cfRule>
    <cfRule type="containsText" dxfId="269" priority="707" operator="containsText" text="Bajo">
      <formula>NOT(ISERROR(SEARCH("Bajo",AC27)))</formula>
    </cfRule>
    <cfRule type="containsText" dxfId="268" priority="708" operator="containsText" text="Moderado">
      <formula>NOT(ISERROR(SEARCH("Moderado",AC27)))</formula>
    </cfRule>
  </conditionalFormatting>
  <conditionalFormatting sqref="AB30">
    <cfRule type="containsText" dxfId="267" priority="693" operator="containsText" text="Extrema">
      <formula>NOT(ISERROR(SEARCH("Extrema",AB30)))</formula>
    </cfRule>
    <cfRule type="containsText" dxfId="266" priority="694" operator="containsText" text="Alto">
      <formula>NOT(ISERROR(SEARCH("Alto",AB30)))</formula>
    </cfRule>
    <cfRule type="containsText" dxfId="265" priority="695" operator="containsText" text="Bajo">
      <formula>NOT(ISERROR(SEARCH("Bajo",AB30)))</formula>
    </cfRule>
    <cfRule type="containsText" dxfId="264" priority="696" operator="containsText" text="Moderado">
      <formula>NOT(ISERROR(SEARCH("Moderado",AB30)))</formula>
    </cfRule>
  </conditionalFormatting>
  <conditionalFormatting sqref="Q19">
    <cfRule type="containsText" dxfId="263" priority="565" operator="containsText" text="Extrema">
      <formula>NOT(ISERROR(SEARCH("Extrema",Q19)))</formula>
    </cfRule>
    <cfRule type="containsText" dxfId="262" priority="566" operator="containsText" text="Alto">
      <formula>NOT(ISERROR(SEARCH("Alto",Q19)))</formula>
    </cfRule>
    <cfRule type="containsText" dxfId="261" priority="567" operator="containsText" text="Bajo">
      <formula>NOT(ISERROR(SEARCH("Bajo",Q19)))</formula>
    </cfRule>
    <cfRule type="containsText" dxfId="260" priority="568" operator="containsText" text="Moderado">
      <formula>NOT(ISERROR(SEARCH("Moderado",Q19)))</formula>
    </cfRule>
  </conditionalFormatting>
  <conditionalFormatting sqref="Q28">
    <cfRule type="containsText" dxfId="259" priority="493" operator="containsText" text="Extrema">
      <formula>NOT(ISERROR(SEARCH("Extrema",Q28)))</formula>
    </cfRule>
    <cfRule type="containsText" dxfId="258" priority="494" operator="containsText" text="Alto">
      <formula>NOT(ISERROR(SEARCH("Alto",Q28)))</formula>
    </cfRule>
    <cfRule type="containsText" dxfId="257" priority="495" operator="containsText" text="Bajo">
      <formula>NOT(ISERROR(SEARCH("Bajo",Q28)))</formula>
    </cfRule>
    <cfRule type="containsText" dxfId="256" priority="496" operator="containsText" text="Moderado">
      <formula>NOT(ISERROR(SEARCH("Moderado",Q28)))</formula>
    </cfRule>
  </conditionalFormatting>
  <conditionalFormatting sqref="AC13">
    <cfRule type="containsText" dxfId="251" priority="277" operator="containsText" text="Extrema">
      <formula>NOT(ISERROR(SEARCH("Extrema",AC13)))</formula>
    </cfRule>
    <cfRule type="containsText" dxfId="250" priority="278" operator="containsText" text="Alto">
      <formula>NOT(ISERROR(SEARCH("Alto",AC13)))</formula>
    </cfRule>
    <cfRule type="containsText" dxfId="249" priority="279" operator="containsText" text="Bajo">
      <formula>NOT(ISERROR(SEARCH("Bajo",AC13)))</formula>
    </cfRule>
    <cfRule type="containsText" dxfId="248" priority="280" operator="containsText" text="Moderado">
      <formula>NOT(ISERROR(SEARCH("Moderado",AC13)))</formula>
    </cfRule>
  </conditionalFormatting>
  <conditionalFormatting sqref="AC15">
    <cfRule type="containsText" dxfId="247" priority="273" operator="containsText" text="Extrema">
      <formula>NOT(ISERROR(SEARCH("Extrema",AC15)))</formula>
    </cfRule>
    <cfRule type="containsText" dxfId="246" priority="274" operator="containsText" text="Alto">
      <formula>NOT(ISERROR(SEARCH("Alto",AC15)))</formula>
    </cfRule>
    <cfRule type="containsText" dxfId="245" priority="275" operator="containsText" text="Bajo">
      <formula>NOT(ISERROR(SEARCH("Bajo",AC15)))</formula>
    </cfRule>
    <cfRule type="containsText" dxfId="244" priority="276" operator="containsText" text="Moderado">
      <formula>NOT(ISERROR(SEARCH("Moderado",AC15)))</formula>
    </cfRule>
  </conditionalFormatting>
  <conditionalFormatting sqref="Q9">
    <cfRule type="containsText" dxfId="243" priority="317" operator="containsText" text="Extrema">
      <formula>NOT(ISERROR(SEARCH("Extrema",Q9)))</formula>
    </cfRule>
    <cfRule type="containsText" dxfId="242" priority="318" operator="containsText" text="Alto">
      <formula>NOT(ISERROR(SEARCH("Alto",Q9)))</formula>
    </cfRule>
    <cfRule type="containsText" dxfId="241" priority="319" operator="containsText" text="Bajo">
      <formula>NOT(ISERROR(SEARCH("Bajo",Q9)))</formula>
    </cfRule>
    <cfRule type="containsText" dxfId="240" priority="320" operator="containsText" text="Moderado">
      <formula>NOT(ISERROR(SEARCH("Moderado",Q9)))</formula>
    </cfRule>
  </conditionalFormatting>
  <conditionalFormatting sqref="AC9">
    <cfRule type="containsText" dxfId="235" priority="309" operator="containsText" text="Extrema">
      <formula>NOT(ISERROR(SEARCH("Extrema",AC9)))</formula>
    </cfRule>
    <cfRule type="containsText" dxfId="234" priority="310" operator="containsText" text="Alto">
      <formula>NOT(ISERROR(SEARCH("Alto",AC9)))</formula>
    </cfRule>
    <cfRule type="containsText" dxfId="233" priority="311" operator="containsText" text="Bajo">
      <formula>NOT(ISERROR(SEARCH("Bajo",AC9)))</formula>
    </cfRule>
    <cfRule type="containsText" dxfId="232" priority="312" operator="containsText" text="Moderado">
      <formula>NOT(ISERROR(SEARCH("Moderado",AC9)))</formula>
    </cfRule>
  </conditionalFormatting>
  <conditionalFormatting sqref="Q8">
    <cfRule type="containsText" dxfId="231" priority="305" operator="containsText" text="Extrema">
      <formula>NOT(ISERROR(SEARCH("Extrema",Q8)))</formula>
    </cfRule>
    <cfRule type="containsText" dxfId="230" priority="306" operator="containsText" text="Alto">
      <formula>NOT(ISERROR(SEARCH("Alto",Q8)))</formula>
    </cfRule>
    <cfRule type="containsText" dxfId="229" priority="307" operator="containsText" text="Bajo">
      <formula>NOT(ISERROR(SEARCH("Bajo",Q8)))</formula>
    </cfRule>
    <cfRule type="containsText" dxfId="228" priority="308" operator="containsText" text="Moderado">
      <formula>NOT(ISERROR(SEARCH("Moderado",Q8)))</formula>
    </cfRule>
  </conditionalFormatting>
  <conditionalFormatting sqref="AC8">
    <cfRule type="containsText" dxfId="223" priority="297" operator="containsText" text="Extrema">
      <formula>NOT(ISERROR(SEARCH("Extrema",AC8)))</formula>
    </cfRule>
    <cfRule type="containsText" dxfId="222" priority="298" operator="containsText" text="Alto">
      <formula>NOT(ISERROR(SEARCH("Alto",AC8)))</formula>
    </cfRule>
    <cfRule type="containsText" dxfId="221" priority="299" operator="containsText" text="Bajo">
      <formula>NOT(ISERROR(SEARCH("Bajo",AC8)))</formula>
    </cfRule>
    <cfRule type="containsText" dxfId="220" priority="300" operator="containsText" text="Moderado">
      <formula>NOT(ISERROR(SEARCH("Moderado",AC8)))</formula>
    </cfRule>
  </conditionalFormatting>
  <conditionalFormatting sqref="AC14">
    <cfRule type="containsText" dxfId="219" priority="293" operator="containsText" text="Extrema">
      <formula>NOT(ISERROR(SEARCH("Extrema",AC14)))</formula>
    </cfRule>
    <cfRule type="containsText" dxfId="218" priority="294" operator="containsText" text="Alto">
      <formula>NOT(ISERROR(SEARCH("Alto",AC14)))</formula>
    </cfRule>
    <cfRule type="containsText" dxfId="217" priority="295" operator="containsText" text="Bajo">
      <formula>NOT(ISERROR(SEARCH("Bajo",AC14)))</formula>
    </cfRule>
    <cfRule type="containsText" dxfId="216" priority="296" operator="containsText" text="Moderado">
      <formula>NOT(ISERROR(SEARCH("Moderado",AC14)))</formula>
    </cfRule>
  </conditionalFormatting>
  <conditionalFormatting sqref="AC12">
    <cfRule type="containsText" dxfId="215" priority="289" operator="containsText" text="Extrema">
      <formula>NOT(ISERROR(SEARCH("Extrema",AC12)))</formula>
    </cfRule>
    <cfRule type="containsText" dxfId="214" priority="290" operator="containsText" text="Alto">
      <formula>NOT(ISERROR(SEARCH("Alto",AC12)))</formula>
    </cfRule>
    <cfRule type="containsText" dxfId="213" priority="291" operator="containsText" text="Bajo">
      <formula>NOT(ISERROR(SEARCH("Bajo",AC12)))</formula>
    </cfRule>
    <cfRule type="containsText" dxfId="212" priority="292" operator="containsText" text="Moderado">
      <formula>NOT(ISERROR(SEARCH("Moderado",AC12)))</formula>
    </cfRule>
  </conditionalFormatting>
  <conditionalFormatting sqref="Q27">
    <cfRule type="containsText" dxfId="203" priority="269" operator="containsText" text="Extrema">
      <formula>NOT(ISERROR(SEARCH("Extrema",Q27)))</formula>
    </cfRule>
    <cfRule type="containsText" dxfId="202" priority="270" operator="containsText" text="Alto">
      <formula>NOT(ISERROR(SEARCH("Alto",Q27)))</formula>
    </cfRule>
    <cfRule type="containsText" dxfId="201" priority="271" operator="containsText" text="Bajo">
      <formula>NOT(ISERROR(SEARCH("Bajo",Q27)))</formula>
    </cfRule>
    <cfRule type="containsText" dxfId="200" priority="272" operator="containsText" text="Moderado">
      <formula>NOT(ISERROR(SEARCH("Moderado",Q27)))</formula>
    </cfRule>
  </conditionalFormatting>
  <conditionalFormatting sqref="AC29">
    <cfRule type="containsText" dxfId="199" priority="249" operator="containsText" text="Extrema">
      <formula>NOT(ISERROR(SEARCH("Extrema",AC29)))</formula>
    </cfRule>
    <cfRule type="containsText" dxfId="198" priority="250" operator="containsText" text="Alto">
      <formula>NOT(ISERROR(SEARCH("Alto",AC29)))</formula>
    </cfRule>
    <cfRule type="containsText" dxfId="197" priority="251" operator="containsText" text="Bajo">
      <formula>NOT(ISERROR(SEARCH("Bajo",AC29)))</formula>
    </cfRule>
    <cfRule type="containsText" dxfId="196" priority="252" operator="containsText" text="Moderado">
      <formula>NOT(ISERROR(SEARCH("Moderado",AC29)))</formula>
    </cfRule>
  </conditionalFormatting>
  <conditionalFormatting sqref="AC28">
    <cfRule type="containsText" dxfId="195" priority="261" operator="containsText" text="Extrema">
      <formula>NOT(ISERROR(SEARCH("Extrema",AC28)))</formula>
    </cfRule>
    <cfRule type="containsText" dxfId="194" priority="262" operator="containsText" text="Alto">
      <formula>NOT(ISERROR(SEARCH("Alto",AC28)))</formula>
    </cfRule>
    <cfRule type="containsText" dxfId="193" priority="263" operator="containsText" text="Bajo">
      <formula>NOT(ISERROR(SEARCH("Bajo",AC28)))</formula>
    </cfRule>
    <cfRule type="containsText" dxfId="192" priority="264" operator="containsText" text="Moderado">
      <formula>NOT(ISERROR(SEARCH("Moderado",AC28)))</formula>
    </cfRule>
  </conditionalFormatting>
  <conditionalFormatting sqref="Q29">
    <cfRule type="containsText" dxfId="191" priority="257" operator="containsText" text="Extrema">
      <formula>NOT(ISERROR(SEARCH("Extrema",Q29)))</formula>
    </cfRule>
    <cfRule type="containsText" dxfId="190" priority="258" operator="containsText" text="Alto">
      <formula>NOT(ISERROR(SEARCH("Alto",Q29)))</formula>
    </cfRule>
    <cfRule type="containsText" dxfId="189" priority="259" operator="containsText" text="Bajo">
      <formula>NOT(ISERROR(SEARCH("Bajo",Q29)))</formula>
    </cfRule>
    <cfRule type="containsText" dxfId="188" priority="260" operator="containsText" text="Moderado">
      <formula>NOT(ISERROR(SEARCH("Moderado",Q29)))</formula>
    </cfRule>
  </conditionalFormatting>
  <conditionalFormatting sqref="AB29">
    <cfRule type="containsText" dxfId="187" priority="253" operator="containsText" text="Extrema">
      <formula>NOT(ISERROR(SEARCH("Extrema",AB29)))</formula>
    </cfRule>
    <cfRule type="containsText" dxfId="186" priority="254" operator="containsText" text="Alto">
      <formula>NOT(ISERROR(SEARCH("Alto",AB29)))</formula>
    </cfRule>
    <cfRule type="containsText" dxfId="185" priority="255" operator="containsText" text="Bajo">
      <formula>NOT(ISERROR(SEARCH("Bajo",AB29)))</formula>
    </cfRule>
    <cfRule type="containsText" dxfId="184" priority="256" operator="containsText" text="Moderado">
      <formula>NOT(ISERROR(SEARCH("Moderado",AB29)))</formula>
    </cfRule>
  </conditionalFormatting>
  <conditionalFormatting sqref="AC34">
    <cfRule type="containsText" dxfId="179" priority="241" operator="containsText" text="Extrema">
      <formula>NOT(ISERROR(SEARCH("Extrema",AC34)))</formula>
    </cfRule>
    <cfRule type="containsText" dxfId="178" priority="242" operator="containsText" text="Alto">
      <formula>NOT(ISERROR(SEARCH("Alto",AC34)))</formula>
    </cfRule>
    <cfRule type="containsText" dxfId="177" priority="243" operator="containsText" text="Bajo">
      <formula>NOT(ISERROR(SEARCH("Bajo",AC34)))</formula>
    </cfRule>
    <cfRule type="containsText" dxfId="176" priority="244" operator="containsText" text="Moderado">
      <formula>NOT(ISERROR(SEARCH("Moderado",AC34)))</formula>
    </cfRule>
  </conditionalFormatting>
  <conditionalFormatting sqref="Q34">
    <cfRule type="containsText" dxfId="175" priority="237" operator="containsText" text="Extrema">
      <formula>NOT(ISERROR(SEARCH("Extrema",Q34)))</formula>
    </cfRule>
    <cfRule type="containsText" dxfId="174" priority="238" operator="containsText" text="Alto">
      <formula>NOT(ISERROR(SEARCH("Alto",Q34)))</formula>
    </cfRule>
    <cfRule type="containsText" dxfId="173" priority="239" operator="containsText" text="Bajo">
      <formula>NOT(ISERROR(SEARCH("Bajo",Q34)))</formula>
    </cfRule>
    <cfRule type="containsText" dxfId="172" priority="240" operator="containsText" text="Moderado">
      <formula>NOT(ISERROR(SEARCH("Moderado",Q34)))</formula>
    </cfRule>
  </conditionalFormatting>
  <conditionalFormatting sqref="Q30">
    <cfRule type="containsText" dxfId="171" priority="233" operator="containsText" text="Extrema">
      <formula>NOT(ISERROR(SEARCH("Extrema",Q30)))</formula>
    </cfRule>
    <cfRule type="containsText" dxfId="170" priority="234" operator="containsText" text="Alto">
      <formula>NOT(ISERROR(SEARCH("Alto",Q30)))</formula>
    </cfRule>
    <cfRule type="containsText" dxfId="169" priority="235" operator="containsText" text="Bajo">
      <formula>NOT(ISERROR(SEARCH("Bajo",Q30)))</formula>
    </cfRule>
    <cfRule type="containsText" dxfId="168" priority="236" operator="containsText" text="Moderado">
      <formula>NOT(ISERROR(SEARCH("Moderado",Q30)))</formula>
    </cfRule>
  </conditionalFormatting>
  <conditionalFormatting sqref="AB32">
    <cfRule type="containsText" dxfId="167" priority="225" operator="containsText" text="Extrema">
      <formula>NOT(ISERROR(SEARCH("Extrema",AB32)))</formula>
    </cfRule>
    <cfRule type="containsText" dxfId="166" priority="226" operator="containsText" text="Alto">
      <formula>NOT(ISERROR(SEARCH("Alto",AB32)))</formula>
    </cfRule>
    <cfRule type="containsText" dxfId="165" priority="227" operator="containsText" text="Bajo">
      <formula>NOT(ISERROR(SEARCH("Bajo",AB32)))</formula>
    </cfRule>
    <cfRule type="containsText" dxfId="164" priority="228" operator="containsText" text="Moderado">
      <formula>NOT(ISERROR(SEARCH("Moderado",AB32)))</formula>
    </cfRule>
  </conditionalFormatting>
  <conditionalFormatting sqref="Q32">
    <cfRule type="containsText" dxfId="163" priority="217" operator="containsText" text="Extrema">
      <formula>NOT(ISERROR(SEARCH("Extrema",Q32)))</formula>
    </cfRule>
    <cfRule type="containsText" dxfId="162" priority="218" operator="containsText" text="Alto">
      <formula>NOT(ISERROR(SEARCH("Alto",Q32)))</formula>
    </cfRule>
    <cfRule type="containsText" dxfId="161" priority="219" operator="containsText" text="Bajo">
      <formula>NOT(ISERROR(SEARCH("Bajo",Q32)))</formula>
    </cfRule>
    <cfRule type="containsText" dxfId="160" priority="220" operator="containsText" text="Moderado">
      <formula>NOT(ISERROR(SEARCH("Moderado",Q32)))</formula>
    </cfRule>
  </conditionalFormatting>
  <conditionalFormatting sqref="Q31">
    <cfRule type="containsText" dxfId="159" priority="213" operator="containsText" text="Extrema">
      <formula>NOT(ISERROR(SEARCH("Extrema",Q31)))</formula>
    </cfRule>
    <cfRule type="containsText" dxfId="158" priority="214" operator="containsText" text="Alto">
      <formula>NOT(ISERROR(SEARCH("Alto",Q31)))</formula>
    </cfRule>
    <cfRule type="containsText" dxfId="157" priority="215" operator="containsText" text="Bajo">
      <formula>NOT(ISERROR(SEARCH("Bajo",Q31)))</formula>
    </cfRule>
    <cfRule type="containsText" dxfId="156" priority="216" operator="containsText" text="Moderado">
      <formula>NOT(ISERROR(SEARCH("Moderado",Q31)))</formula>
    </cfRule>
  </conditionalFormatting>
  <conditionalFormatting sqref="AB31">
    <cfRule type="containsText" dxfId="155" priority="209" operator="containsText" text="Extrema">
      <formula>NOT(ISERROR(SEARCH("Extrema",AB31)))</formula>
    </cfRule>
    <cfRule type="containsText" dxfId="154" priority="210" operator="containsText" text="Alto">
      <formula>NOT(ISERROR(SEARCH("Alto",AB31)))</formula>
    </cfRule>
    <cfRule type="containsText" dxfId="153" priority="211" operator="containsText" text="Bajo">
      <formula>NOT(ISERROR(SEARCH("Bajo",AB31)))</formula>
    </cfRule>
    <cfRule type="containsText" dxfId="152" priority="212" operator="containsText" text="Moderado">
      <formula>NOT(ISERROR(SEARCH("Moderado",AB31)))</formula>
    </cfRule>
  </conditionalFormatting>
  <conditionalFormatting sqref="AC23">
    <cfRule type="containsText" dxfId="151" priority="205" operator="containsText" text="Extrema">
      <formula>NOT(ISERROR(SEARCH("Extrema",AC23)))</formula>
    </cfRule>
    <cfRule type="containsText" dxfId="150" priority="206" operator="containsText" text="Alto">
      <formula>NOT(ISERROR(SEARCH("Alto",AC23)))</formula>
    </cfRule>
    <cfRule type="containsText" dxfId="149" priority="207" operator="containsText" text="Bajo">
      <formula>NOT(ISERROR(SEARCH("Bajo",AC23)))</formula>
    </cfRule>
    <cfRule type="containsText" dxfId="148" priority="208" operator="containsText" text="Moderado">
      <formula>NOT(ISERROR(SEARCH("Moderado",AC23)))</formula>
    </cfRule>
  </conditionalFormatting>
  <conditionalFormatting sqref="Q23">
    <cfRule type="containsText" dxfId="147" priority="201" operator="containsText" text="Extrema">
      <formula>NOT(ISERROR(SEARCH("Extrema",Q23)))</formula>
    </cfRule>
    <cfRule type="containsText" dxfId="146" priority="202" operator="containsText" text="Alto">
      <formula>NOT(ISERROR(SEARCH("Alto",Q23)))</formula>
    </cfRule>
    <cfRule type="containsText" dxfId="145" priority="203" operator="containsText" text="Bajo">
      <formula>NOT(ISERROR(SEARCH("Bajo",Q23)))</formula>
    </cfRule>
    <cfRule type="containsText" dxfId="144" priority="204" operator="containsText" text="Moderado">
      <formula>NOT(ISERROR(SEARCH("Moderado",Q23)))</formula>
    </cfRule>
  </conditionalFormatting>
  <conditionalFormatting sqref="AC24">
    <cfRule type="containsText" dxfId="139" priority="193" operator="containsText" text="Extrema">
      <formula>NOT(ISERROR(SEARCH("Extrema",AC24)))</formula>
    </cfRule>
    <cfRule type="containsText" dxfId="138" priority="194" operator="containsText" text="Alto">
      <formula>NOT(ISERROR(SEARCH("Alto",AC24)))</formula>
    </cfRule>
    <cfRule type="containsText" dxfId="137" priority="195" operator="containsText" text="Bajo">
      <formula>NOT(ISERROR(SEARCH("Bajo",AC24)))</formula>
    </cfRule>
    <cfRule type="containsText" dxfId="136" priority="196" operator="containsText" text="Moderado">
      <formula>NOT(ISERROR(SEARCH("Moderado",AC24)))</formula>
    </cfRule>
  </conditionalFormatting>
  <conditionalFormatting sqref="Q24">
    <cfRule type="containsText" dxfId="135" priority="189" operator="containsText" text="Extrema">
      <formula>NOT(ISERROR(SEARCH("Extrema",Q24)))</formula>
    </cfRule>
    <cfRule type="containsText" dxfId="134" priority="190" operator="containsText" text="Alto">
      <formula>NOT(ISERROR(SEARCH("Alto",Q24)))</formula>
    </cfRule>
    <cfRule type="containsText" dxfId="133" priority="191" operator="containsText" text="Bajo">
      <formula>NOT(ISERROR(SEARCH("Bajo",Q24)))</formula>
    </cfRule>
    <cfRule type="containsText" dxfId="132" priority="192" operator="containsText" text="Moderado">
      <formula>NOT(ISERROR(SEARCH("Moderado",Q24)))</formula>
    </cfRule>
  </conditionalFormatting>
  <conditionalFormatting sqref="AB18:AC18">
    <cfRule type="containsText" dxfId="131" priority="177" operator="containsText" text="Extrema">
      <formula>NOT(ISERROR(SEARCH("Extrema",AB18)))</formula>
    </cfRule>
    <cfRule type="containsText" dxfId="130" priority="178" operator="containsText" text="Alto">
      <formula>NOT(ISERROR(SEARCH("Alto",AB18)))</formula>
    </cfRule>
    <cfRule type="containsText" dxfId="129" priority="179" operator="containsText" text="Bajo">
      <formula>NOT(ISERROR(SEARCH("Bajo",AB18)))</formula>
    </cfRule>
    <cfRule type="containsText" dxfId="128" priority="180" operator="containsText" text="Moderado">
      <formula>NOT(ISERROR(SEARCH("Moderado",AB18)))</formula>
    </cfRule>
  </conditionalFormatting>
  <conditionalFormatting sqref="AC16">
    <cfRule type="containsText" dxfId="127" priority="165" operator="containsText" text="Extrema">
      <formula>NOT(ISERROR(SEARCH("Extrema",AC16)))</formula>
    </cfRule>
    <cfRule type="containsText" dxfId="126" priority="166" operator="containsText" text="Alto">
      <formula>NOT(ISERROR(SEARCH("Alto",AC16)))</formula>
    </cfRule>
    <cfRule type="containsText" dxfId="125" priority="167" operator="containsText" text="Bajo">
      <formula>NOT(ISERROR(SEARCH("Bajo",AC16)))</formula>
    </cfRule>
    <cfRule type="containsText" dxfId="124" priority="168" operator="containsText" text="Moderado">
      <formula>NOT(ISERROR(SEARCH("Moderado",AC16)))</formula>
    </cfRule>
  </conditionalFormatting>
  <conditionalFormatting sqref="Q18">
    <cfRule type="containsText" dxfId="123" priority="173" operator="containsText" text="Extrema">
      <formula>NOT(ISERROR(SEARCH("Extrema",Q18)))</formula>
    </cfRule>
    <cfRule type="containsText" dxfId="122" priority="174" operator="containsText" text="Alto">
      <formula>NOT(ISERROR(SEARCH("Alto",Q18)))</formula>
    </cfRule>
    <cfRule type="containsText" dxfId="121" priority="175" operator="containsText" text="Bajo">
      <formula>NOT(ISERROR(SEARCH("Bajo",Q18)))</formula>
    </cfRule>
    <cfRule type="containsText" dxfId="120" priority="176" operator="containsText" text="Moderado">
      <formula>NOT(ISERROR(SEARCH("Moderado",Q18)))</formula>
    </cfRule>
  </conditionalFormatting>
  <conditionalFormatting sqref="Q16">
    <cfRule type="containsText" dxfId="119" priority="169" operator="containsText" text="Extrema">
      <formula>NOT(ISERROR(SEARCH("Extrema",Q16)))</formula>
    </cfRule>
    <cfRule type="containsText" dxfId="118" priority="170" operator="containsText" text="Alto">
      <formula>NOT(ISERROR(SEARCH("Alto",Q16)))</formula>
    </cfRule>
    <cfRule type="containsText" dxfId="117" priority="171" operator="containsText" text="Bajo">
      <formula>NOT(ISERROR(SEARCH("Bajo",Q16)))</formula>
    </cfRule>
    <cfRule type="containsText" dxfId="116" priority="172" operator="containsText" text="Moderado">
      <formula>NOT(ISERROR(SEARCH("Moderado",Q16)))</formula>
    </cfRule>
  </conditionalFormatting>
  <conditionalFormatting sqref="Q17">
    <cfRule type="containsText" dxfId="115" priority="161" operator="containsText" text="Extrema">
      <formula>NOT(ISERROR(SEARCH("Extrema",Q17)))</formula>
    </cfRule>
    <cfRule type="containsText" dxfId="114" priority="162" operator="containsText" text="Alto">
      <formula>NOT(ISERROR(SEARCH("Alto",Q17)))</formula>
    </cfRule>
    <cfRule type="containsText" dxfId="113" priority="163" operator="containsText" text="Bajo">
      <formula>NOT(ISERROR(SEARCH("Bajo",Q17)))</formula>
    </cfRule>
    <cfRule type="containsText" dxfId="112" priority="164" operator="containsText" text="Moderado">
      <formula>NOT(ISERROR(SEARCH("Moderado",Q17)))</formula>
    </cfRule>
  </conditionalFormatting>
  <conditionalFormatting sqref="AB17">
    <cfRule type="containsText" dxfId="111" priority="149" operator="containsText" text="Extrema">
      <formula>NOT(ISERROR(SEARCH("Extrema",AB17)))</formula>
    </cfRule>
    <cfRule type="containsText" dxfId="110" priority="150" operator="containsText" text="Alto">
      <formula>NOT(ISERROR(SEARCH("Alto",AB17)))</formula>
    </cfRule>
    <cfRule type="containsText" dxfId="109" priority="151" operator="containsText" text="Bajo">
      <formula>NOT(ISERROR(SEARCH("Bajo",AB17)))</formula>
    </cfRule>
    <cfRule type="containsText" dxfId="108" priority="152" operator="containsText" text="Moderado">
      <formula>NOT(ISERROR(SEARCH("Moderado",AB17)))</formula>
    </cfRule>
  </conditionalFormatting>
  <conditionalFormatting sqref="AC17">
    <cfRule type="containsText" dxfId="107" priority="153" operator="containsText" text="Extrema">
      <formula>NOT(ISERROR(SEARCH("Extrema",AC17)))</formula>
    </cfRule>
    <cfRule type="containsText" dxfId="106" priority="154" operator="containsText" text="Alto">
      <formula>NOT(ISERROR(SEARCH("Alto",AC17)))</formula>
    </cfRule>
    <cfRule type="containsText" dxfId="105" priority="155" operator="containsText" text="Bajo">
      <formula>NOT(ISERROR(SEARCH("Bajo",AC17)))</formula>
    </cfRule>
    <cfRule type="containsText" dxfId="104" priority="156" operator="containsText" text="Moderado">
      <formula>NOT(ISERROR(SEARCH("Moderado",AC17)))</formula>
    </cfRule>
  </conditionalFormatting>
  <conditionalFormatting sqref="Q20">
    <cfRule type="containsText" dxfId="99" priority="97" operator="containsText" text="Extrema">
      <formula>NOT(ISERROR(SEARCH("Extrema",Q20)))</formula>
    </cfRule>
    <cfRule type="containsText" dxfId="98" priority="98" operator="containsText" text="Alto">
      <formula>NOT(ISERROR(SEARCH("Alto",Q20)))</formula>
    </cfRule>
    <cfRule type="containsText" dxfId="97" priority="99" operator="containsText" text="Bajo">
      <formula>NOT(ISERROR(SEARCH("Bajo",Q20)))</formula>
    </cfRule>
    <cfRule type="containsText" dxfId="96" priority="100" operator="containsText" text="Moderado">
      <formula>NOT(ISERROR(SEARCH("Moderado",Q20)))</formula>
    </cfRule>
  </conditionalFormatting>
  <conditionalFormatting sqref="AC19">
    <cfRule type="containsText" dxfId="95" priority="101" operator="containsText" text="Extrema">
      <formula>NOT(ISERROR(SEARCH("Extrema",AC19)))</formula>
    </cfRule>
    <cfRule type="containsText" dxfId="94" priority="102" operator="containsText" text="Alto">
      <formula>NOT(ISERROR(SEARCH("Alto",AC19)))</formula>
    </cfRule>
    <cfRule type="containsText" dxfId="93" priority="103" operator="containsText" text="Bajo">
      <formula>NOT(ISERROR(SEARCH("Bajo",AC19)))</formula>
    </cfRule>
    <cfRule type="containsText" dxfId="92" priority="104" operator="containsText" text="Moderado">
      <formula>NOT(ISERROR(SEARCH("Moderado",AC19)))</formula>
    </cfRule>
  </conditionalFormatting>
  <conditionalFormatting sqref="AB20">
    <cfRule type="containsText" dxfId="91" priority="93" operator="containsText" text="Extrema">
      <formula>NOT(ISERROR(SEARCH("Extrema",AB20)))</formula>
    </cfRule>
    <cfRule type="containsText" dxfId="90" priority="94" operator="containsText" text="Alto">
      <formula>NOT(ISERROR(SEARCH("Alto",AB20)))</formula>
    </cfRule>
    <cfRule type="containsText" dxfId="89" priority="95" operator="containsText" text="Bajo">
      <formula>NOT(ISERROR(SEARCH("Bajo",AB20)))</formula>
    </cfRule>
    <cfRule type="containsText" dxfId="88" priority="96" operator="containsText" text="Moderado">
      <formula>NOT(ISERROR(SEARCH("Moderado",AB20)))</formula>
    </cfRule>
  </conditionalFormatting>
  <conditionalFormatting sqref="AB10:AC10 Q10">
    <cfRule type="containsText" dxfId="87" priority="81" operator="containsText" text="Extrema">
      <formula>NOT(ISERROR(SEARCH("Extrema",Q10)))</formula>
    </cfRule>
    <cfRule type="containsText" dxfId="86" priority="82" operator="containsText" text="Alto">
      <formula>NOT(ISERROR(SEARCH("Alto",Q10)))</formula>
    </cfRule>
    <cfRule type="containsText" dxfId="85" priority="83" operator="containsText" text="Bajo">
      <formula>NOT(ISERROR(SEARCH("Bajo",Q10)))</formula>
    </cfRule>
    <cfRule type="containsText" dxfId="84" priority="84" operator="containsText" text="Moderado">
      <formula>NOT(ISERROR(SEARCH("Moderado",Q10)))</formula>
    </cfRule>
  </conditionalFormatting>
  <conditionalFormatting sqref="AC20">
    <cfRule type="containsText" dxfId="83" priority="89" operator="containsText" text="Extrema">
      <formula>NOT(ISERROR(SEARCH("Extrema",AC20)))</formula>
    </cfRule>
    <cfRule type="containsText" dxfId="82" priority="90" operator="containsText" text="Alto">
      <formula>NOT(ISERROR(SEARCH("Alto",AC20)))</formula>
    </cfRule>
    <cfRule type="containsText" dxfId="81" priority="91" operator="containsText" text="Bajo">
      <formula>NOT(ISERROR(SEARCH("Bajo",AC20)))</formula>
    </cfRule>
    <cfRule type="containsText" dxfId="80" priority="92" operator="containsText" text="Moderado">
      <formula>NOT(ISERROR(SEARCH("Moderado",AC20)))</formula>
    </cfRule>
  </conditionalFormatting>
  <conditionalFormatting sqref="AB12">
    <cfRule type="containsText" dxfId="79" priority="77" operator="containsText" text="Extrema">
      <formula>NOT(ISERROR(SEARCH("Extrema",AB12)))</formula>
    </cfRule>
    <cfRule type="containsText" dxfId="78" priority="78" operator="containsText" text="Alto">
      <formula>NOT(ISERROR(SEARCH("Alto",AB12)))</formula>
    </cfRule>
    <cfRule type="containsText" dxfId="77" priority="79" operator="containsText" text="Bajo">
      <formula>NOT(ISERROR(SEARCH("Bajo",AB12)))</formula>
    </cfRule>
    <cfRule type="containsText" dxfId="76" priority="80" operator="containsText" text="Moderado">
      <formula>NOT(ISERROR(SEARCH("Moderado",AB12)))</formula>
    </cfRule>
  </conditionalFormatting>
  <conditionalFormatting sqref="Q12">
    <cfRule type="containsText" dxfId="75" priority="73" operator="containsText" text="Extrema">
      <formula>NOT(ISERROR(SEARCH("Extrema",Q12)))</formula>
    </cfRule>
    <cfRule type="containsText" dxfId="74" priority="74" operator="containsText" text="Alto">
      <formula>NOT(ISERROR(SEARCH("Alto",Q12)))</formula>
    </cfRule>
    <cfRule type="containsText" dxfId="73" priority="75" operator="containsText" text="Bajo">
      <formula>NOT(ISERROR(SEARCH("Bajo",Q12)))</formula>
    </cfRule>
    <cfRule type="containsText" dxfId="72" priority="76" operator="containsText" text="Moderado">
      <formula>NOT(ISERROR(SEARCH("Moderado",Q12)))</formula>
    </cfRule>
  </conditionalFormatting>
  <conditionalFormatting sqref="AC11 Q11">
    <cfRule type="containsText" dxfId="71" priority="69" operator="containsText" text="Extrema">
      <formula>NOT(ISERROR(SEARCH("Extrema",Q11)))</formula>
    </cfRule>
    <cfRule type="containsText" dxfId="70" priority="70" operator="containsText" text="Alto">
      <formula>NOT(ISERROR(SEARCH("Alto",Q11)))</formula>
    </cfRule>
    <cfRule type="containsText" dxfId="69" priority="71" operator="containsText" text="Bajo">
      <formula>NOT(ISERROR(SEARCH("Bajo",Q11)))</formula>
    </cfRule>
    <cfRule type="containsText" dxfId="68" priority="72" operator="containsText" text="Moderado">
      <formula>NOT(ISERROR(SEARCH("Moderado",Q11)))</formula>
    </cfRule>
  </conditionalFormatting>
  <conditionalFormatting sqref="AC25">
    <cfRule type="containsText" dxfId="67" priority="65" operator="containsText" text="Extrema">
      <formula>NOT(ISERROR(SEARCH("Extrema",AC25)))</formula>
    </cfRule>
    <cfRule type="containsText" dxfId="66" priority="66" operator="containsText" text="Alto">
      <formula>NOT(ISERROR(SEARCH("Alto",AC25)))</formula>
    </cfRule>
    <cfRule type="containsText" dxfId="65" priority="67" operator="containsText" text="Bajo">
      <formula>NOT(ISERROR(SEARCH("Bajo",AC25)))</formula>
    </cfRule>
    <cfRule type="containsText" dxfId="64" priority="68" operator="containsText" text="Moderado">
      <formula>NOT(ISERROR(SEARCH("Moderado",AC25)))</formula>
    </cfRule>
  </conditionalFormatting>
  <conditionalFormatting sqref="AC22">
    <cfRule type="containsText" dxfId="63" priority="61" operator="containsText" text="Extrema">
      <formula>NOT(ISERROR(SEARCH("Extrema",AC22)))</formula>
    </cfRule>
    <cfRule type="containsText" dxfId="62" priority="62" operator="containsText" text="Alto">
      <formula>NOT(ISERROR(SEARCH("Alto",AC22)))</formula>
    </cfRule>
    <cfRule type="containsText" dxfId="61" priority="63" operator="containsText" text="Bajo">
      <formula>NOT(ISERROR(SEARCH("Bajo",AC22)))</formula>
    </cfRule>
    <cfRule type="containsText" dxfId="60" priority="64" operator="containsText" text="Moderado">
      <formula>NOT(ISERROR(SEARCH("Moderado",AC22)))</formula>
    </cfRule>
  </conditionalFormatting>
  <conditionalFormatting sqref="AC30:AC32">
    <cfRule type="containsText" dxfId="59" priority="57" operator="containsText" text="Extrema">
      <formula>NOT(ISERROR(SEARCH("Extrema",AC30)))</formula>
    </cfRule>
    <cfRule type="containsText" dxfId="58" priority="58" operator="containsText" text="Alto">
      <formula>NOT(ISERROR(SEARCH("Alto",AC30)))</formula>
    </cfRule>
    <cfRule type="containsText" dxfId="57" priority="59" operator="containsText" text="Bajo">
      <formula>NOT(ISERROR(SEARCH("Bajo",AC30)))</formula>
    </cfRule>
    <cfRule type="containsText" dxfId="56" priority="60" operator="containsText" text="Moderado">
      <formula>NOT(ISERROR(SEARCH("Moderado",AC30)))</formula>
    </cfRule>
  </conditionalFormatting>
  <conditionalFormatting sqref="Q6">
    <cfRule type="containsText" dxfId="55" priority="53" operator="containsText" text="Extrema">
      <formula>NOT(ISERROR(SEARCH("Extrema",Q6)))</formula>
    </cfRule>
    <cfRule type="containsText" dxfId="54" priority="54" operator="containsText" text="Alto">
      <formula>NOT(ISERROR(SEARCH("Alto",Q6)))</formula>
    </cfRule>
    <cfRule type="containsText" dxfId="53" priority="55" operator="containsText" text="Bajo">
      <formula>NOT(ISERROR(SEARCH("Bajo",Q6)))</formula>
    </cfRule>
    <cfRule type="containsText" dxfId="52" priority="56" operator="containsText" text="Moderado">
      <formula>NOT(ISERROR(SEARCH("Moderado",Q6)))</formula>
    </cfRule>
  </conditionalFormatting>
  <conditionalFormatting sqref="AE6:AF6">
    <cfRule type="containsText" dxfId="51" priority="49" operator="containsText" text="Extrema">
      <formula>NOT(ISERROR(SEARCH("Extrema",AE6)))</formula>
    </cfRule>
    <cfRule type="containsText" dxfId="50" priority="50" operator="containsText" text="Alto">
      <formula>NOT(ISERROR(SEARCH("Alto",AE6)))</formula>
    </cfRule>
    <cfRule type="containsText" dxfId="49" priority="51" operator="containsText" text="Bajo">
      <formula>NOT(ISERROR(SEARCH("Bajo",AE6)))</formula>
    </cfRule>
    <cfRule type="containsText" dxfId="48" priority="52" operator="containsText" text="Moderado">
      <formula>NOT(ISERROR(SEARCH("Moderado",AE6)))</formula>
    </cfRule>
  </conditionalFormatting>
  <conditionalFormatting sqref="AC6">
    <cfRule type="containsText" dxfId="47" priority="45" operator="containsText" text="Extrema">
      <formula>NOT(ISERROR(SEARCH("Extrema",AC6)))</formula>
    </cfRule>
    <cfRule type="containsText" dxfId="46" priority="46" operator="containsText" text="Alto">
      <formula>NOT(ISERROR(SEARCH("Alto",AC6)))</formula>
    </cfRule>
    <cfRule type="containsText" dxfId="45" priority="47" operator="containsText" text="Bajo">
      <formula>NOT(ISERROR(SEARCH("Bajo",AC6)))</formula>
    </cfRule>
    <cfRule type="containsText" dxfId="44" priority="48" operator="containsText" text="Moderado">
      <formula>NOT(ISERROR(SEARCH("Moderado",AC6)))</formula>
    </cfRule>
  </conditionalFormatting>
  <conditionalFormatting sqref="AB34">
    <cfRule type="containsText" dxfId="43" priority="1" operator="containsText" text="Extrema">
      <formula>NOT(ISERROR(SEARCH("Extrema",AB34)))</formula>
    </cfRule>
    <cfRule type="containsText" dxfId="42" priority="2" operator="containsText" text="Alto">
      <formula>NOT(ISERROR(SEARCH("Alto",AB34)))</formula>
    </cfRule>
    <cfRule type="containsText" dxfId="41" priority="3" operator="containsText" text="Bajo">
      <formula>NOT(ISERROR(SEARCH("Bajo",AB34)))</formula>
    </cfRule>
    <cfRule type="containsText" dxfId="40" priority="4" operator="containsText" text="Moderado">
      <formula>NOT(ISERROR(SEARCH("Moderado",AB34)))</formula>
    </cfRule>
  </conditionalFormatting>
  <conditionalFormatting sqref="AB6">
    <cfRule type="containsText" dxfId="39" priority="37" operator="containsText" text="Extrema">
      <formula>NOT(ISERROR(SEARCH("Extrema",AB6)))</formula>
    </cfRule>
    <cfRule type="containsText" dxfId="38" priority="38" operator="containsText" text="Alto">
      <formula>NOT(ISERROR(SEARCH("Alto",AB6)))</formula>
    </cfRule>
    <cfRule type="containsText" dxfId="37" priority="39" operator="containsText" text="Bajo">
      <formula>NOT(ISERROR(SEARCH("Bajo",AB6)))</formula>
    </cfRule>
    <cfRule type="containsText" dxfId="36" priority="40" operator="containsText" text="Moderado">
      <formula>NOT(ISERROR(SEARCH("Moderado",AB6)))</formula>
    </cfRule>
  </conditionalFormatting>
  <conditionalFormatting sqref="AB8">
    <cfRule type="containsText" dxfId="35" priority="33" operator="containsText" text="Extrema">
      <formula>NOT(ISERROR(SEARCH("Extrema",AB8)))</formula>
    </cfRule>
    <cfRule type="containsText" dxfId="34" priority="34" operator="containsText" text="Alto">
      <formula>NOT(ISERROR(SEARCH("Alto",AB8)))</formula>
    </cfRule>
    <cfRule type="containsText" dxfId="33" priority="35" operator="containsText" text="Bajo">
      <formula>NOT(ISERROR(SEARCH("Bajo",AB8)))</formula>
    </cfRule>
    <cfRule type="containsText" dxfId="32" priority="36" operator="containsText" text="Moderado">
      <formula>NOT(ISERROR(SEARCH("Moderado",AB8)))</formula>
    </cfRule>
  </conditionalFormatting>
  <conditionalFormatting sqref="AB9">
    <cfRule type="containsText" dxfId="31" priority="29" operator="containsText" text="Extrema">
      <formula>NOT(ISERROR(SEARCH("Extrema",AB9)))</formula>
    </cfRule>
    <cfRule type="containsText" dxfId="30" priority="30" operator="containsText" text="Alto">
      <formula>NOT(ISERROR(SEARCH("Alto",AB9)))</formula>
    </cfRule>
    <cfRule type="containsText" dxfId="29" priority="31" operator="containsText" text="Bajo">
      <formula>NOT(ISERROR(SEARCH("Bajo",AB9)))</formula>
    </cfRule>
    <cfRule type="containsText" dxfId="28" priority="32" operator="containsText" text="Moderado">
      <formula>NOT(ISERROR(SEARCH("Moderado",AB9)))</formula>
    </cfRule>
  </conditionalFormatting>
  <conditionalFormatting sqref="AB11">
    <cfRule type="containsText" dxfId="27" priority="25" operator="containsText" text="Extrema">
      <formula>NOT(ISERROR(SEARCH("Extrema",AB11)))</formula>
    </cfRule>
    <cfRule type="containsText" dxfId="26" priority="26" operator="containsText" text="Alto">
      <formula>NOT(ISERROR(SEARCH("Alto",AB11)))</formula>
    </cfRule>
    <cfRule type="containsText" dxfId="25" priority="27" operator="containsText" text="Bajo">
      <formula>NOT(ISERROR(SEARCH("Bajo",AB11)))</formula>
    </cfRule>
    <cfRule type="containsText" dxfId="24" priority="28" operator="containsText" text="Moderado">
      <formula>NOT(ISERROR(SEARCH("Moderado",AB11)))</formula>
    </cfRule>
  </conditionalFormatting>
  <conditionalFormatting sqref="AB15">
    <cfRule type="containsText" dxfId="23" priority="21" operator="containsText" text="Extrema">
      <formula>NOT(ISERROR(SEARCH("Extrema",AB15)))</formula>
    </cfRule>
    <cfRule type="containsText" dxfId="22" priority="22" operator="containsText" text="Alto">
      <formula>NOT(ISERROR(SEARCH("Alto",AB15)))</formula>
    </cfRule>
    <cfRule type="containsText" dxfId="21" priority="23" operator="containsText" text="Bajo">
      <formula>NOT(ISERROR(SEARCH("Bajo",AB15)))</formula>
    </cfRule>
    <cfRule type="containsText" dxfId="20" priority="24" operator="containsText" text="Moderado">
      <formula>NOT(ISERROR(SEARCH("Moderado",AB15)))</formula>
    </cfRule>
  </conditionalFormatting>
  <conditionalFormatting sqref="AB22">
    <cfRule type="containsText" dxfId="19" priority="17" operator="containsText" text="Extrema">
      <formula>NOT(ISERROR(SEARCH("Extrema",AB22)))</formula>
    </cfRule>
    <cfRule type="containsText" dxfId="18" priority="18" operator="containsText" text="Alto">
      <formula>NOT(ISERROR(SEARCH("Alto",AB22)))</formula>
    </cfRule>
    <cfRule type="containsText" dxfId="17" priority="19" operator="containsText" text="Bajo">
      <formula>NOT(ISERROR(SEARCH("Bajo",AB22)))</formula>
    </cfRule>
    <cfRule type="containsText" dxfId="16" priority="20" operator="containsText" text="Moderado">
      <formula>NOT(ISERROR(SEARCH("Moderado",AB22)))</formula>
    </cfRule>
  </conditionalFormatting>
  <conditionalFormatting sqref="AB27">
    <cfRule type="containsText" dxfId="15" priority="13" operator="containsText" text="Extrema">
      <formula>NOT(ISERROR(SEARCH("Extrema",AB27)))</formula>
    </cfRule>
    <cfRule type="containsText" dxfId="14" priority="14" operator="containsText" text="Alto">
      <formula>NOT(ISERROR(SEARCH("Alto",AB27)))</formula>
    </cfRule>
    <cfRule type="containsText" dxfId="13" priority="15" operator="containsText" text="Bajo">
      <formula>NOT(ISERROR(SEARCH("Bajo",AB27)))</formula>
    </cfRule>
    <cfRule type="containsText" dxfId="12" priority="16" operator="containsText" text="Moderado">
      <formula>NOT(ISERROR(SEARCH("Moderado",AB27)))</formula>
    </cfRule>
  </conditionalFormatting>
  <conditionalFormatting sqref="AB23">
    <cfRule type="containsText" dxfId="11" priority="9" operator="containsText" text="Extrema">
      <formula>NOT(ISERROR(SEARCH("Extrema",AB23)))</formula>
    </cfRule>
    <cfRule type="containsText" dxfId="10" priority="10" operator="containsText" text="Alto">
      <formula>NOT(ISERROR(SEARCH("Alto",AB23)))</formula>
    </cfRule>
    <cfRule type="containsText" dxfId="9" priority="11" operator="containsText" text="Bajo">
      <formula>NOT(ISERROR(SEARCH("Bajo",AB23)))</formula>
    </cfRule>
    <cfRule type="containsText" dxfId="8" priority="12" operator="containsText" text="Moderado">
      <formula>NOT(ISERROR(SEARCH("Moderado",AB23)))</formula>
    </cfRule>
  </conditionalFormatting>
  <conditionalFormatting sqref="AB16">
    <cfRule type="containsText" dxfId="7" priority="5" operator="containsText" text="Extrema">
      <formula>NOT(ISERROR(SEARCH("Extrema",AB16)))</formula>
    </cfRule>
    <cfRule type="containsText" dxfId="6" priority="6" operator="containsText" text="Alto">
      <formula>NOT(ISERROR(SEARCH("Alto",AB16)))</formula>
    </cfRule>
    <cfRule type="containsText" dxfId="5" priority="7" operator="containsText" text="Bajo">
      <formula>NOT(ISERROR(SEARCH("Bajo",AB16)))</formula>
    </cfRule>
    <cfRule type="containsText" dxfId="4" priority="8" operator="containsText" text="Moderado">
      <formula>NOT(ISERROR(SEARCH("Moderado",AB16)))</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Riesgos TOTAL</vt:lpstr>
      <vt:lpstr>Riesgos 2023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Giovanny Muñoz martinez</dc:creator>
  <cp:lastModifiedBy>Giovanny Muñoz martinez</cp:lastModifiedBy>
  <dcterms:created xsi:type="dcterms:W3CDTF">2022-10-25T18:52:44Z</dcterms:created>
  <dcterms:modified xsi:type="dcterms:W3CDTF">2023-01-31T23:41:55Z</dcterms:modified>
</cp:coreProperties>
</file>